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5506" windowWidth="15480" windowHeight="11580" tabRatio="782" firstSheet="5" activeTab="8"/>
  </bookViews>
  <sheets>
    <sheet name="Работни места" sheetId="1" r:id="rId1"/>
    <sheet name="Лечебно заведение" sheetId="2" r:id="rId2"/>
    <sheet name="Потребители" sheetId="3" r:id="rId3"/>
    <sheet name="Звена" sheetId="4" r:id="rId4"/>
    <sheet name="Операционни зали" sheetId="5" r:id="rId5"/>
    <sheet name="Лекари_и_мед.сестри" sheetId="6" r:id="rId6"/>
    <sheet name="ВСMД" sheetId="7" r:id="rId7"/>
    <sheet name="КлиничниПътеки" sheetId="8" r:id="rId8"/>
    <sheet name="Клинични Процедури" sheetId="9" r:id="rId9"/>
    <sheet name="Кодировчици" sheetId="10" r:id="rId10"/>
    <sheet name="Договори" sheetId="11" r:id="rId11"/>
    <sheet name="Sheet1" sheetId="12" r:id="rId12"/>
  </sheets>
  <definedNames>
    <definedName name="spis">'Звена'!#REF!</definedName>
  </definedNames>
  <calcPr fullCalcOnLoad="1"/>
</workbook>
</file>

<file path=xl/sharedStrings.xml><?xml version="1.0" encoding="utf-8"?>
<sst xmlns="http://schemas.openxmlformats.org/spreadsheetml/2006/main" count="1157" uniqueCount="952">
  <si>
    <r>
      <t xml:space="preserve">Попълват се имената на кодировчиците, които ще работят с програмата. В колона "Потребителско име в базата данни" се попълва потребителското име, което съответният кодировчик ще използва при стартиране на модула. Това потребителско име трябва да е предварително зададено в таблицата </t>
    </r>
    <r>
      <rPr>
        <b/>
        <sz val="10"/>
        <rFont val="Arial"/>
        <family val="2"/>
      </rPr>
      <t>"Потребители"</t>
    </r>
  </si>
  <si>
    <t>Регистрационен номер на лечебното заведение *</t>
  </si>
  <si>
    <t xml:space="preserve">Номер на зала </t>
  </si>
  <si>
    <t>tipe</t>
  </si>
  <si>
    <t>type2</t>
  </si>
  <si>
    <t>isPaleative</t>
  </si>
  <si>
    <t>level_id</t>
  </si>
  <si>
    <t>head_id</t>
  </si>
  <si>
    <t>Част от</t>
  </si>
  <si>
    <t>администрация</t>
  </si>
  <si>
    <t>терапевтично</t>
  </si>
  <si>
    <t>стационар</t>
  </si>
  <si>
    <t>хирургично</t>
  </si>
  <si>
    <t>поликлиника</t>
  </si>
  <si>
    <t>палеативни грижи</t>
  </si>
  <si>
    <t>параклиника</t>
  </si>
  <si>
    <t>други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</si>
  <si>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</si>
  <si>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</si>
  <si>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</si>
  <si>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</si>
  <si>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</si>
  <si>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</si>
  <si>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</si>
  <si>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</si>
  <si>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</si>
  <si>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</si>
  <si>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012</t>
  </si>
  <si>
    <t>013</t>
  </si>
  <si>
    <t>014</t>
  </si>
  <si>
    <t>015</t>
  </si>
  <si>
    <t>016</t>
  </si>
  <si>
    <t>017</t>
  </si>
  <si>
    <t>018</t>
  </si>
  <si>
    <t>019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</si>
  <si>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</si>
  <si>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</si>
  <si>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</si>
  <si>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</si>
  <si>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</si>
  <si>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</si>
  <si>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</si>
  <si>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</si>
  <si>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</si>
  <si>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</si>
  <si>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</si>
  <si>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</si>
  <si>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</si>
  <si>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</si>
  <si>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</si>
  <si>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</si>
  <si>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</si>
  <si>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</si>
  <si>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</si>
  <si>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041</t>
  </si>
  <si>
    <t>042</t>
  </si>
  <si>
    <t>043</t>
  </si>
  <si>
    <t>044</t>
  </si>
  <si>
    <t>045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</si>
  <si>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</si>
  <si>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</si>
  <si>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</si>
  <si>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</si>
  <si>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</si>
  <si>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</si>
  <si>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</si>
  <si>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</si>
  <si>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</si>
  <si>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</si>
  <si>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</si>
  <si>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</si>
  <si>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</si>
  <si>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</si>
  <si>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</si>
  <si>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</si>
  <si>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</si>
  <si>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</si>
  <si>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</si>
  <si>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</si>
  <si>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</si>
  <si>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</si>
  <si>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</si>
  <si>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</si>
  <si>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</si>
  <si>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</si>
  <si>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</si>
  <si>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</si>
  <si>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</si>
  <si>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</si>
  <si>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</si>
  <si>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</si>
  <si>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</si>
  <si>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</si>
  <si>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</si>
  <si>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</si>
  <si>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</si>
  <si>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</si>
  <si>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</si>
  <si>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</si>
  <si>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</si>
  <si>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</si>
  <si>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</si>
  <si>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</si>
  <si>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</si>
  <si>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</si>
  <si>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</si>
  <si>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</si>
  <si>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</si>
  <si>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</si>
  <si>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099</t>
  </si>
  <si>
    <t>Брой и разположение на работните места с инсталиран модул СС "Кодиране и отчет"</t>
  </si>
  <si>
    <t>61.11</t>
  </si>
  <si>
    <t xml:space="preserve">Код на звено </t>
  </si>
  <si>
    <t>Код на звено по НЗОК</t>
  </si>
  <si>
    <t>Име на звено</t>
  </si>
  <si>
    <t>Кратко име</t>
  </si>
  <si>
    <t>Тип на звено</t>
  </si>
  <si>
    <t>Допълнителен тип</t>
  </si>
  <si>
    <t>Отделение/
сектор за интензивни грижи
 (1-ДА; 0-НЕ)</t>
  </si>
  <si>
    <t>Специалност на звено</t>
  </si>
  <si>
    <t xml:space="preserve">Всичко легла </t>
  </si>
  <si>
    <t>Временно закрити легла</t>
  </si>
  <si>
    <t>Нормативна използваемост (в дни в годината -
от 0 до 365)</t>
  </si>
  <si>
    <t>Процедура</t>
  </si>
  <si>
    <t>Извършва се
ДА-1/НЕ-0</t>
  </si>
  <si>
    <t>Жк.</t>
  </si>
  <si>
    <t>блок</t>
  </si>
  <si>
    <t>вход</t>
  </si>
  <si>
    <t>етаж</t>
  </si>
  <si>
    <t>апартамент</t>
  </si>
  <si>
    <t>Полетата отбелязани със * са задължителни</t>
  </si>
  <si>
    <t>РЗОК номер *</t>
  </si>
  <si>
    <t>Здравен район *</t>
  </si>
  <si>
    <t>Име на ЛЗ *</t>
  </si>
  <si>
    <t>Град *</t>
  </si>
  <si>
    <t>Област *</t>
  </si>
  <si>
    <t>Община *</t>
  </si>
  <si>
    <t>Банка *</t>
  </si>
  <si>
    <t>Сметка номер (IBAN) *</t>
  </si>
  <si>
    <t>БИК (банков идентификационен номер) *</t>
  </si>
  <si>
    <t>Булстат *</t>
  </si>
  <si>
    <t>Дан. Номер *</t>
  </si>
  <si>
    <t>Представляващ лечебното заведение (УИН) *</t>
  </si>
  <si>
    <t>Представляващ лечебното заведение (ЕГН) *</t>
  </si>
  <si>
    <t>Представляващ лечебното заведение (ИМЕ) *</t>
  </si>
  <si>
    <t>Представляващ лечебното заведение (ПРЕЗИМЕ) *</t>
  </si>
  <si>
    <t>Представляващ лечебното заведение (ФАМИЛИЯ) *</t>
  </si>
  <si>
    <r>
      <t xml:space="preserve">Попълнете таблицата по-долу с необходимите данни за звената в лечебното заведение. За секторите към едно звено в колона </t>
    </r>
    <r>
      <rPr>
        <b/>
        <sz val="10"/>
        <rFont val="Arial"/>
        <family val="2"/>
      </rPr>
      <t>Код на звено</t>
    </r>
    <r>
      <rPr>
        <sz val="10"/>
        <rFont val="Arial"/>
        <family val="0"/>
      </rPr>
      <t xml:space="preserve">, въведете съответно кода на основното звено и сектора към него (например за сектор Ортопедичен (с код 01) към Хирургично Отделение (с код 02) в колона </t>
    </r>
    <r>
      <rPr>
        <b/>
        <sz val="10"/>
        <rFont val="Arial"/>
        <family val="2"/>
      </rPr>
      <t>Код на звено</t>
    </r>
    <r>
      <rPr>
        <sz val="10"/>
        <rFont val="Arial"/>
        <family val="0"/>
      </rPr>
      <t xml:space="preserve"> запишете 02.01). В полето </t>
    </r>
    <r>
      <rPr>
        <b/>
        <sz val="10"/>
        <rFont val="Arial"/>
        <family val="2"/>
      </rPr>
      <t>Всичко легла</t>
    </r>
    <r>
      <rPr>
        <sz val="10"/>
        <rFont val="Arial"/>
        <family val="0"/>
      </rPr>
      <t xml:space="preserve"> попълнете общия брой легла в съответния сектор (включително и временно закритите, ако има такива), а в колона </t>
    </r>
    <r>
      <rPr>
        <b/>
        <sz val="10"/>
        <rFont val="Arial"/>
        <family val="2"/>
      </rPr>
      <t>Временно закрити легла</t>
    </r>
    <r>
      <rPr>
        <sz val="10"/>
        <rFont val="Arial"/>
        <family val="0"/>
      </rPr>
      <t xml:space="preserve"> - съответния брой временно закрити легла.</t>
    </r>
  </si>
  <si>
    <t>бр.</t>
  </si>
  <si>
    <r>
      <t xml:space="preserve">Отделения – </t>
    </r>
    <r>
      <rPr>
        <i/>
        <sz val="12"/>
        <rFont val="Times New Roman"/>
        <family val="1"/>
      </rPr>
      <t>да се изброят</t>
    </r>
  </si>
  <si>
    <t>Кодировчик</t>
  </si>
  <si>
    <t>Статистик</t>
  </si>
  <si>
    <t>Други</t>
  </si>
  <si>
    <t>Специалност на лекар</t>
  </si>
  <si>
    <t>УИНЛ</t>
  </si>
  <si>
    <t>код</t>
  </si>
  <si>
    <t>лекар специалист</t>
  </si>
  <si>
    <t>ВСMД         кодове</t>
  </si>
  <si>
    <t>Код на КП</t>
  </si>
  <si>
    <t>Име на КП</t>
  </si>
  <si>
    <t>Исхемичен мозъчен инсулт без тромболиза</t>
  </si>
  <si>
    <t>Исхемичен мозъчен инсулт с тромболиза</t>
  </si>
  <si>
    <t>Паренхимен мозъчен кръвоизлив</t>
  </si>
  <si>
    <t>Субарахноиден кръвоизлив</t>
  </si>
  <si>
    <t>Остра и хронична демиелинизираща полиневропатия (Гилен-Баре) с имуноглобулин</t>
  </si>
  <si>
    <t>Остра и хронична демиелинизираща полиневропатия (Гилен-Баре) с имуноглобулин на апаратна вентилация</t>
  </si>
  <si>
    <t>Диабетна полиневропатия</t>
  </si>
  <si>
    <t>Остри и хронични вирусни, бактериални, спирохетни, микотични и паразитни менингити, менингоенцефалити и миелити при лица над 18 години</t>
  </si>
  <si>
    <t>Остри и хронични вирусни, бактериални, спирохетни, микотични и паразитни менингити, менингоенцефалити и миелити при лица под 18 години</t>
  </si>
  <si>
    <t>Наследствени и дегенеративни заболявания на нервната система при възрастни пациенти, засягащи ЦНС и моторния неврон (ЛАС)</t>
  </si>
  <si>
    <t>Епилепсия и епилептични пристъпи</t>
  </si>
  <si>
    <t>Епилептичен статус</t>
  </si>
  <si>
    <t>Миастения гравис и миастенни синдроми при лица над 18 години</t>
  </si>
  <si>
    <t>Миастения гравис и миастенни синдроми при лица под 18 години</t>
  </si>
  <si>
    <t>Миастенни кризи с кортикостероиди и апаратна вентилация</t>
  </si>
  <si>
    <t>Миастенни кризи с човешки имуноглобулин и апаратна вентилация</t>
  </si>
  <si>
    <t>Паркинсонова болест</t>
  </si>
  <si>
    <t>Акушерство и гинекология и репродуктивна медицина</t>
  </si>
  <si>
    <t>Анестезиология и интензивно лечение</t>
  </si>
  <si>
    <t>Вирусология</t>
  </si>
  <si>
    <t>Вътрешни болести</t>
  </si>
  <si>
    <t>Гастроентерология</t>
  </si>
  <si>
    <t>Гръдна хирургия</t>
  </si>
  <si>
    <t>Детска гастроентерология</t>
  </si>
  <si>
    <t>Детска ендокринология и болести на обмяната</t>
  </si>
  <si>
    <t>Детска кардиология</t>
  </si>
  <si>
    <t>Детска клинична хематология</t>
  </si>
  <si>
    <t>Детска неврология</t>
  </si>
  <si>
    <t>Детска нефрология</t>
  </si>
  <si>
    <t>Детска пневмология и фтизиатрия</t>
  </si>
  <si>
    <t>Детска психиатрия</t>
  </si>
  <si>
    <t>Детска ревматология</t>
  </si>
  <si>
    <t>Детска стоматология</t>
  </si>
  <si>
    <t>Детска хирургия</t>
  </si>
  <si>
    <t>Детски  болести</t>
  </si>
  <si>
    <t>Ендокринология и болести на обмяната</t>
  </si>
  <si>
    <t>Инфекциозни болести</t>
  </si>
  <si>
    <t>Кардиология</t>
  </si>
  <si>
    <t>Кардиохирурия</t>
  </si>
  <si>
    <t>Клинична алергология</t>
  </si>
  <si>
    <t xml:space="preserve">Клинична алергология – детски болести </t>
  </si>
  <si>
    <t>Клинична имунология</t>
  </si>
  <si>
    <t>Клинична лаборатория</t>
  </si>
  <si>
    <t>Клинична патология</t>
  </si>
  <si>
    <t>Клинична токсикология</t>
  </si>
  <si>
    <t>Клинична хематология</t>
  </si>
  <si>
    <t>Кожни и венерически болести</t>
  </si>
  <si>
    <t>Лицево-челюстна хирургия</t>
  </si>
  <si>
    <t>Медицинска паразитология</t>
  </si>
  <si>
    <t>Микробиология</t>
  </si>
  <si>
    <t>Неврохирургия</t>
  </si>
  <si>
    <t>Неонатология</t>
  </si>
  <si>
    <t>Нервни болести</t>
  </si>
  <si>
    <t>Нефрология</t>
  </si>
  <si>
    <t xml:space="preserve">Нуклеарна медицина </t>
  </si>
  <si>
    <t>Образна диагностика</t>
  </si>
  <si>
    <t>Обща стоматология</t>
  </si>
  <si>
    <t>Общопрактикуващ лекар</t>
  </si>
  <si>
    <t>Общопрактикуващ стоматолог без придобита специалност</t>
  </si>
  <si>
    <t>Онкология</t>
  </si>
  <si>
    <t>Орална хирургия</t>
  </si>
  <si>
    <t>ортодонт</t>
  </si>
  <si>
    <t>Ортопедия и травматология</t>
  </si>
  <si>
    <t>Очни болести</t>
  </si>
  <si>
    <t>Пневмология и фтизиатрия</t>
  </si>
  <si>
    <t>Психиатрия</t>
  </si>
  <si>
    <t>Ревматология</t>
  </si>
  <si>
    <t>стоматолог-протеик</t>
  </si>
  <si>
    <t>Съдова хирургия</t>
  </si>
  <si>
    <t>Трансфузионна хематология</t>
  </si>
  <si>
    <t>Урология</t>
  </si>
  <si>
    <t>Ушно-носно-гърлени болести</t>
  </si>
  <si>
    <t>Физикална и рехабилитационна медицина</t>
  </si>
  <si>
    <t>Хирургия</t>
  </si>
  <si>
    <t>Интервенционално лечение и свързани с него диагностични катетеризации при сърдечни аритмии</t>
  </si>
  <si>
    <t>Интервенционално лечение и свързани с него диагностични катетеризации при сърдечно-съдови заболявания</t>
  </si>
  <si>
    <t>Ритъмни и проводни нарушения</t>
  </si>
  <si>
    <t>Артериална хипертония при деца</t>
  </si>
  <si>
    <t>Остър и обострен хроничен пиелонефрит</t>
  </si>
  <si>
    <t>Остра бъбречна недостатъчност при лица над 18 години</t>
  </si>
  <si>
    <t>Остра бъбречна недостатъчност при лица под 18 години</t>
  </si>
  <si>
    <t>Хронична бъбречна недостатъчност при лица над 18 години</t>
  </si>
  <si>
    <t>Хронична бъбречна недостатъчност при лица под 18 години</t>
  </si>
  <si>
    <t>Трансуретрално оперативно лечение при онкологични заболявания на пикочния мехур: стадии T1-3, N0-2, M0-1</t>
  </si>
  <si>
    <t>Радикална цистопростатектомия с ортотопичен пикочен мехур</t>
  </si>
  <si>
    <t>Отворени оперативни процедури при доброкачествена хиперплазия на простатната жлеза и нейните усложнения, с изключение на ендоскопски методи</t>
  </si>
  <si>
    <t>Консервативно лечение на продължителна бъбречна колика</t>
  </si>
  <si>
    <t>Оперативни процедури при вродени заболявания на пикочо-половата система</t>
  </si>
  <si>
    <t>Оперативни процедури при инконтиненция на урината</t>
  </si>
  <si>
    <t>Ендоскопски процедури при обструкции на долните пикочни пътища</t>
  </si>
  <si>
    <t>Гнойно-възпалителни заболявания на бронхо-белодробната система при лица над 18 години</t>
  </si>
  <si>
    <t>Гнойно-възпалителни заболявания на бронхо-белодробната система при лица под 18 години</t>
  </si>
  <si>
    <t>Декомпенсирана хронична дихателна недостатъчност при болести на дихателната система при лица под 18 години</t>
  </si>
  <si>
    <t>Декомпенсиран захарен диабет при лица над 18 години</t>
  </si>
  <si>
    <t>Декомпенсиран захарен диабет при лица под 18 години</t>
  </si>
  <si>
    <t>Заболявания на хипофизата и надбъбрека при лица над 18 години</t>
  </si>
  <si>
    <t>Заболявания на хипофизата и надбъбрека при лица под 18 години</t>
  </si>
  <si>
    <t>Костни метаболитни заболявания и нарушения на калциево-фосфорната обмяна при лица над 18 години</t>
  </si>
  <si>
    <t>Костни метаболитни заболявания и нарушения на калциево-фосфорната обмяна при лица под 18 години</t>
  </si>
  <si>
    <t>Метаболитни нарушения при лица над 18 години</t>
  </si>
  <si>
    <t>Метаболитни нарушения при лица под 18 години</t>
  </si>
  <si>
    <t>Хирургично лечение при хронични заболявания на сливиците</t>
  </si>
  <si>
    <t>Речева рехабилитация след ларингектомия</t>
  </si>
  <si>
    <t>Интензивно лечение на коматозни състояния, неиндицирани от травма</t>
  </si>
  <si>
    <t>Интензивно лечение при комбинирани и/или съчетани травми</t>
  </si>
  <si>
    <t>Интензивни грижи при бременност с реализиран риск</t>
  </si>
  <si>
    <t>Нерадикално отстраняване на матката</t>
  </si>
  <si>
    <t>Радикално отстраняване на женски полови органи</t>
  </si>
  <si>
    <t>Оперативни интервенции чрез коремен достъп за отстраняване на болестни изменения на женските полови органи</t>
  </si>
  <si>
    <t>Корекции на проходимост и възстановяване на анатомия при жената</t>
  </si>
  <si>
    <t>Хирургични интервенции за затваряне на стома</t>
  </si>
  <si>
    <t>Хирургични интервенции на ануса и перианалното пространство</t>
  </si>
  <si>
    <t>Оперативни процедури при хернии</t>
  </si>
  <si>
    <t>Оперативни процедури при хернии с инкарцерация</t>
  </si>
  <si>
    <t>Конвенционална холецистектомия</t>
  </si>
  <si>
    <t>Лапароскопска холецистектомия</t>
  </si>
  <si>
    <t>Оперативни процедури върху екстрахепаталните жлъчни пътища</t>
  </si>
  <si>
    <t>Оперативни процедури върху черен дроб</t>
  </si>
  <si>
    <t>Оперативни процедури върху черен дроб при ехинококова болест</t>
  </si>
  <si>
    <t>Оперативни процедури върху далака при лица над 18 години</t>
  </si>
  <si>
    <t>Оперативни процедури върху далака при лица под 18 години</t>
  </si>
  <si>
    <t>Оперативно лечение при остър перитонит</t>
  </si>
  <si>
    <t>Оперативно лечение на интраабдоминални абсцеси</t>
  </si>
  <si>
    <t>Консервативно лечение при остри коремни заболявания</t>
  </si>
  <si>
    <t>Хирургично лечение при надбъбречни заболявания</t>
  </si>
  <si>
    <t>Оперативно лечение на абдоминалната аорта, долната празна вена и клоновете им</t>
  </si>
  <si>
    <t>Оперативно лечение на клонове на аортната дъга</t>
  </si>
  <si>
    <t>Спешни оперативни интервенции без съдова реконструкция при болни със съдови заболявания (тромбектомии, емболектомии, ампутации и симпатектомии)</t>
  </si>
  <si>
    <t>Консервативно лечение с простагландинови/простациклинови деривати при съдова недостатъчност</t>
  </si>
  <si>
    <t xml:space="preserve">Заболявания на горния гастроинтестинален тракт </t>
  </si>
  <si>
    <t>Интервенционални процедури при заболявания на гастроинтестиналния тракт с неголям обем и сложност</t>
  </si>
  <si>
    <t xml:space="preserve">Болест на Крон и улцерозен колит </t>
  </si>
  <si>
    <t xml:space="preserve">Заболявания на тънкото и дебелото черво </t>
  </si>
  <si>
    <t xml:space="preserve">Ендоскопско и медикаментозно лечение при остро кървене от гастроинтестиналния тракт </t>
  </si>
  <si>
    <t xml:space="preserve">Заболявания на хепатобилиарната система, панкреаса и перитонеума </t>
  </si>
  <si>
    <t>Декомпенсирани чернодробни заболявания (цироза)</t>
  </si>
  <si>
    <t xml:space="preserve">Хронични вирусни хепатити </t>
  </si>
  <si>
    <t xml:space="preserve">Хронични чернодробни заболявания </t>
  </si>
  <si>
    <t>Ендоваскуларно лечение на екстракраниални съдове</t>
  </si>
  <si>
    <t xml:space="preserve">Нестабилна форма на ангина пекторис с инвазивно изследване </t>
  </si>
  <si>
    <t>Нестабилна форма на ангина пекторис с интервенционално лечение</t>
  </si>
  <si>
    <t>Остър коронарен синдром с персистираща елевация на ST сегмент с интервенционално лечение</t>
  </si>
  <si>
    <t>Инфекциозен ендокардит</t>
  </si>
  <si>
    <t>Заболявания на миокарда и перикарда</t>
  </si>
  <si>
    <t>Белодробен тромбоемболизъм без фибринолитик</t>
  </si>
  <si>
    <t>Белодробен тромбоемболизъм с фибринолитик</t>
  </si>
  <si>
    <t xml:space="preserve">Трансуретрална простатектомия </t>
  </si>
  <si>
    <t xml:space="preserve">Оперативни процедури върху мъжка полова система </t>
  </si>
  <si>
    <t>Оперативни процедури на долните пикочни пътища с голям обем и сложност</t>
  </si>
  <si>
    <t>Оперативни процедури на долните пикочни пътища със среден обем и сложност</t>
  </si>
  <si>
    <t xml:space="preserve">Реконструктивни операции в урологията </t>
  </si>
  <si>
    <t>Оперативни процедури при травми на долните пикочни пътища</t>
  </si>
  <si>
    <t>Оперативни процедури на бъбрека и уретера със среден обем и сложност</t>
  </si>
  <si>
    <t>Радикална простатектомия</t>
  </si>
  <si>
    <t>Консервативно лечение на възпалителни заболявания на мъжките полови органи</t>
  </si>
  <si>
    <t>Микроларингохирургия на тумори и стенози на ларинкса и трахеята</t>
  </si>
  <si>
    <t xml:space="preserve">Чужди тела в дихателните пътища и хранопровода </t>
  </si>
  <si>
    <t>Неоперативно лечение на стенози и стриктури на хранопровода</t>
  </si>
  <si>
    <t>Хирургично лечение на глаукома</t>
  </si>
  <si>
    <t>Кератопластика</t>
  </si>
  <si>
    <t>Консервативно лечение при инфекции и възпалителни заболявания на окото и придатъците му</t>
  </si>
  <si>
    <t>Интензивно лечение на интра- и постпартални усложнения, довели до шок</t>
  </si>
  <si>
    <t>Интензивно лечение на интра- и постпартални усложнения, довели до шок с приложение на рекомбинантни фактори на кръвосъсирването</t>
  </si>
  <si>
    <t>Полиорганна недостатъчност, развила се след сърдечна операция и изискваща продължително лечение</t>
  </si>
  <si>
    <t>Септични (бактериални) артрити и остеомиелити при лица под 18 години</t>
  </si>
  <si>
    <t>Вирусни хеморагични трески</t>
  </si>
  <si>
    <t>Физикална терапия и рехабилитация при първични мускулни увреждания и спинална мускулна атрофия</t>
  </si>
  <si>
    <t xml:space="preserve">Физикална терапия и рехабилитация след инфаркт на миокарда </t>
  </si>
  <si>
    <t>Физикална терапия и рехабилитация след сърдечни операции</t>
  </si>
  <si>
    <t>Физикална терапия и рехабилитация при детска церебрална парализа</t>
  </si>
  <si>
    <t>Тежко протичащи бактериални инфекции на кожата</t>
  </si>
  <si>
    <t>Левкемии</t>
  </si>
  <si>
    <t>Лимфоми</t>
  </si>
  <si>
    <t>Ортоволтно перкутанно лъчелечение и мeтаболитна брахитерапия с високи активности</t>
  </si>
  <si>
    <t>Метаболитна брахитерапия с ниски активности</t>
  </si>
  <si>
    <t>Конвенционална телегаматерапия и брахитерапия със закрити източници</t>
  </si>
  <si>
    <t>Хирургично лечение на възпалителни процеси в областта на лицето и шията</t>
  </si>
  <si>
    <t>Диагностика и лечение на дете с метаболитни нарушения</t>
  </si>
  <si>
    <t>Диагностика и лечение на дете c вродени аномалии</t>
  </si>
  <si>
    <t>Диагностика и интензивно лечение на новородени с дихателна недостатъчност чрез механична вентилация, първа степен на тежест</t>
  </si>
  <si>
    <t>Диагностика и интензивно лечение на новородени с дихателна недостатъчност чрез механична вентилация, втора степен на тежест</t>
  </si>
  <si>
    <t xml:space="preserve">Грижи за здраво новородено дете </t>
  </si>
  <si>
    <t>Оперативно лечение на поражения, предизвикани от ниски температури (измръзване)</t>
  </si>
  <si>
    <t>Оперативно лечение на последствията от изгаряне и травма на кожата и подкожната тъкан</t>
  </si>
  <si>
    <t>Оперативно лечение на кожни дефекти от различно естество, налагащи пластично възстановяване</t>
  </si>
  <si>
    <t>Фалоидно гъбно отравяне</t>
  </si>
  <si>
    <t>Палиативни грижи при онкологично болни</t>
  </si>
  <si>
    <t>Краниотомии, неиндицирани от травма, чрез съвременни технологии (невронавигация, невроендоскопия и интраоперативен ултразвук)</t>
  </si>
  <si>
    <t>Краниотомии, неиндицирани от травма, по класически начин</t>
  </si>
  <si>
    <t>Консервативно поведение при леки и среднотежки черепно-мозъчни травми</t>
  </si>
  <si>
    <t>Хирургично лечение при травма на главата</t>
  </si>
  <si>
    <t>Хирургично лечение при сърдечни заболявания в условията на екстракорпорално кръвообращение. Минимално инвазивни сърдечни операции при лица над 18 години</t>
  </si>
  <si>
    <t>Хирургично лечение при сърдечни заболявания в условията на екстракорпорално кръвообращение. Минимално инвазивни сърдечни операции при лица под 18 години</t>
  </si>
  <si>
    <t>Хирургично лечение при заболявания на сърцето, без екстракорпорално кръвообращение, при лица под 18 години</t>
  </si>
  <si>
    <t>Оперативно лечение на тумори на бял дроб, медиастинум, плевра и гръдна стена</t>
  </si>
  <si>
    <t>Оперативно лечение на болести на бял дроб, медиастинум, плевра и гръдна стена, без онкологични заболявания</t>
  </si>
  <si>
    <t>Оперативни процедури с голям и много голям обем и сложност на таза и долния крайник</t>
  </si>
  <si>
    <t>Оперативни процедури с алопластика на тазобедрена и колянна става</t>
  </si>
  <si>
    <t>Оперативни процедури на таза и долния крайник със среден обем и сложност</t>
  </si>
  <si>
    <t>Малки оперативни процедури на таза и долния крайник</t>
  </si>
  <si>
    <t>Оперативни процедури при заболявания на гръдния кош</t>
  </si>
  <si>
    <t>Инфекциозни и паразитни заболявания, предавани чрез ухапване от членестоноги, при лица над 18 години</t>
  </si>
  <si>
    <t>Инфекциозни и паразитни заболявания, предавани чрез ухапване от членестоноги, при лица под 18 години</t>
  </si>
  <si>
    <t>Остър вирусен хепатит А и Е</t>
  </si>
  <si>
    <t>Остър вирусен хепатит В, С и D</t>
  </si>
  <si>
    <t>Паразитози</t>
  </si>
  <si>
    <t>Покривни инфекции</t>
  </si>
  <si>
    <t>Лечение на тежкопротичащи булозни дерматози</t>
  </si>
  <si>
    <t>Еритродермии</t>
  </si>
  <si>
    <t>Втора специалност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</si>
  <si>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</si>
  <si>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</si>
  <si>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</si>
  <si>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</si>
  <si>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</si>
  <si>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</si>
  <si>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</si>
  <si>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</si>
  <si>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</si>
  <si>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</si>
  <si>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</si>
  <si>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</si>
  <si>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</si>
  <si>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</si>
  <si>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</si>
  <si>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</si>
  <si>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</si>
  <si>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</si>
  <si>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</si>
  <si>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</si>
  <si>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</si>
  <si>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</si>
  <si>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</si>
  <si>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</si>
  <si>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</si>
  <si>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</si>
  <si>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</si>
  <si>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 xml:space="preserve"> </t>
  </si>
  <si>
    <t>Хеморагични диатези. Анемии</t>
  </si>
  <si>
    <t>Норматив (дни) *</t>
  </si>
  <si>
    <t>Диагностика и консервативно лечение на солидни тумори в детска възраст</t>
  </si>
  <si>
    <t>Хирургично лечение на вродени малформации в лицево-челюстната област</t>
  </si>
  <si>
    <t>Системни заболявания на съединителната тъкан при лица над 18 години</t>
  </si>
  <si>
    <t>Системни заболявания на съединителната тъкан при лица под 18 години</t>
  </si>
  <si>
    <t>Възпалителни ставни заболявания при лица над 18 години</t>
  </si>
  <si>
    <t>Възпалителни ставни заболявания при лица под 18 години</t>
  </si>
  <si>
    <t>Дегенеративни и обменни ставни заболявания (при възраст над 18 години)</t>
  </si>
  <si>
    <t>Токсоалергични реакции при лица над 18 години</t>
  </si>
  <si>
    <t>Токсоалергични реакции при лица под 18 години</t>
  </si>
  <si>
    <t>Номер</t>
  </si>
  <si>
    <t>Регистратура - амбулаторни</t>
  </si>
  <si>
    <t>Кодировчик/Статистик - амбулаторни</t>
  </si>
  <si>
    <t>Регистратура - стационар</t>
  </si>
  <si>
    <t>Данни за лечебното заведение</t>
  </si>
  <si>
    <t>Улица</t>
  </si>
  <si>
    <t>Договор с ЛЗ
(0-НЕ; 1-ДА)</t>
  </si>
  <si>
    <t>Име</t>
  </si>
  <si>
    <t>Презиме</t>
  </si>
  <si>
    <t>Фамилия</t>
  </si>
  <si>
    <t>Потребителко име в базата данни</t>
  </si>
  <si>
    <t>Парола</t>
  </si>
  <si>
    <t>ЕГН</t>
  </si>
  <si>
    <t>Потребител
/UserName/</t>
  </si>
  <si>
    <t>Р О Л И</t>
  </si>
  <si>
    <t>ПОТРЕБИТЕЛИ</t>
  </si>
  <si>
    <t>Администратор</t>
  </si>
  <si>
    <t>Регистратура стационар</t>
  </si>
  <si>
    <t>Регистратура амбулатория</t>
  </si>
  <si>
    <t>Секретар на отделение</t>
  </si>
  <si>
    <t>Доктор в отделение</t>
  </si>
  <si>
    <t>Доктор в кабиент</t>
  </si>
  <si>
    <t>Наименование</t>
  </si>
  <si>
    <t>Код на отделение в което е залата</t>
  </si>
  <si>
    <t>Инцизия и дренаж на скротума и туника вагиналис</t>
  </si>
  <si>
    <t>Инцизия на тестис, инцизия на фуникулус сперматикус</t>
  </si>
  <si>
    <t>Без специалност</t>
  </si>
  <si>
    <t>Дерматология и Венерология</t>
  </si>
  <si>
    <t>Клинична психология</t>
  </si>
  <si>
    <r>
      <t xml:space="preserve">Попълнете таблицата с потребителите които ще работят със системата и техните права. Ако потребителят притежава дадена роля, това се отбелязва с </t>
    </r>
    <r>
      <rPr>
        <b/>
        <sz val="12"/>
        <rFont val="Times New Roman"/>
        <family val="1"/>
      </rPr>
      <t xml:space="preserve">1 </t>
    </r>
    <r>
      <rPr>
        <sz val="12"/>
        <rFont val="Times New Roman"/>
        <family val="1"/>
      </rPr>
      <t>в колоната на съответната роля, а ако не притежава - се оставя празно или се записва 0.</t>
    </r>
  </si>
  <si>
    <t>Попълнете таблицата по-долу с необходимите данни за лекарите, работещи в ЛЗ. За мед.сестри в колоната УИН да се използва код с маска "90XXXXXXXX" (10 цифри). Примерно 9000000001,   9000000002</t>
  </si>
  <si>
    <t>00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</si>
  <si>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</si>
  <si>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</si>
  <si>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</si>
  <si>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</si>
  <si>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</si>
  <si>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</si>
  <si>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</si>
  <si>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</si>
  <si>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</si>
  <si>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</si>
  <si>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</si>
  <si>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</si>
  <si>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43</t>
  </si>
  <si>
    <t>44</t>
  </si>
  <si>
    <t>45</t>
  </si>
  <si>
    <t>48</t>
  </si>
  <si>
    <t>50</t>
  </si>
  <si>
    <t>51</t>
  </si>
  <si>
    <t>52</t>
  </si>
  <si>
    <t>53</t>
  </si>
  <si>
    <t>54</t>
  </si>
  <si>
    <t>55</t>
  </si>
  <si>
    <t>56</t>
  </si>
  <si>
    <t>60</t>
  </si>
  <si>
    <t>61</t>
  </si>
  <si>
    <t>62</t>
  </si>
  <si>
    <t>63</t>
  </si>
  <si>
    <t>Стоматолог-протеик</t>
  </si>
  <si>
    <t>64</t>
  </si>
  <si>
    <t>65</t>
  </si>
  <si>
    <t>Ортодонтия</t>
  </si>
  <si>
    <t>68</t>
  </si>
  <si>
    <t>69</t>
  </si>
  <si>
    <t>Пластична хирургия</t>
  </si>
  <si>
    <t>Невро-мускулни заболявания и болести на предните рога на гръбначния мозък</t>
  </si>
  <si>
    <t>Невро-мускулни заболявания и болести на предните рога на гръбначния мозък с продължителна апаратна вентилация</t>
  </si>
  <si>
    <t>Хронични диарии при лица под 18-годишна възраст</t>
  </si>
  <si>
    <t>Инвазивна диагностика при сърдечно-съдови заболявания</t>
  </si>
  <si>
    <t>Инвазивна диагностика при сърдечно-съдови заболявания с механична вентилация</t>
  </si>
  <si>
    <t>Интервенционално лечение и свързани с него диагностични катетеризации при вродени сърдечни малформации</t>
  </si>
  <si>
    <t>Интервенционално лечение и свързани с него диагностични катетеризации при вродени сърдечни малформации с механична вентилация</t>
  </si>
  <si>
    <t>Остър коронарен синдром с персистираща елевация на ST сегмент с фибринолитик</t>
  </si>
  <si>
    <t>Хипоксемични състояния при вродени сърдечни малформации при възраст до 18 години</t>
  </si>
  <si>
    <t xml:space="preserve">Оперативни процедури на бъбрека и уретера с голям и много голям обем и сложност  </t>
  </si>
  <si>
    <t>Бронхопневмония и бронхиолит при лица над 18-годишна възраст</t>
  </si>
  <si>
    <t>Бронхиална астма: среднотежък и тежък пристъп при лица над 18-годишна възраст</t>
  </si>
  <si>
    <t>Бронхиална астма: среднотежък и тежък пристъп при лица под 18-годишна възраст</t>
  </si>
  <si>
    <t>Диагностика и лечение на алергични заболявания на дихателната система при лица над 18 години</t>
  </si>
  <si>
    <t>Бронхопневмония при лица под 18-годишна възраст</t>
  </si>
  <si>
    <t>Бронхиолит при лица под 18-годишна възраст</t>
  </si>
  <si>
    <t>Заболявания на щитовидната жлеза</t>
  </si>
  <si>
    <t>Консервативно лечение на глаукома, съдови заболявания на окото и неперфоративни травми</t>
  </si>
  <si>
    <t>Системна радикална ексцизия на лимфни възли (тазови и/или параортални и/или ингвинални) като самостоятелна интервенция или съчетана с радикално отстраняване на женски полови органи. Тазова екзантерация</t>
  </si>
  <si>
    <t>Оперативни интервенции при диабетно стъпало без съдово реконструктивни операции</t>
  </si>
  <si>
    <t>Оперативно лечение на хронична съдова недостатъчност във феморо-поплитеалния и аксило-брахиалния сегмент</t>
  </si>
  <si>
    <t xml:space="preserve">Гръбначни и гръбначномозъчни оперативни интервенции </t>
  </si>
  <si>
    <t>Оперативни процедури при комплексни сърдечни малформации с много голям обем и сложност в условие на екстракорпорално кръвообращение</t>
  </si>
  <si>
    <t>Артроскопски процедури в областта на скелетно-мускулната система</t>
  </si>
  <si>
    <t>Остро протичащи чревни инфекциозни болести с диаричен синдром при лица над 18 години</t>
  </si>
  <si>
    <t>Остро протичащи чревни инфекциозни болести с диаричен синдром при лица под 18 години</t>
  </si>
  <si>
    <t>Лечение на кожни прояви при съединителнотъканни заболявания и васкулити</t>
  </si>
  <si>
    <t>Високотехнологично лъчелечение на онкологични и неонкологични заболявания</t>
  </si>
  <si>
    <t>Оперативни процедури в лицево-челюстната област със среден обем и сложност</t>
  </si>
  <si>
    <t>Диагностика и интензивно лечение на новородени с еднократно приложение на сърфактант независимо от теглото</t>
  </si>
  <si>
    <t>Диагностика и интензивно лечение на новородени с многократно приложение на сърфактант независимо от теглото</t>
  </si>
  <si>
    <t>Отравяния и токсични ефекти от лекарства и битови отрови при лица над 18 години</t>
  </si>
  <si>
    <t>Отравяния и токсични ефекти от лекарства и битови отрови при лица под 18 години</t>
  </si>
  <si>
    <t>Амниоцентеза, хорионбиопсия, хориоцентеза</t>
  </si>
  <si>
    <r>
      <t xml:space="preserve">В таблицата по-долу попълнете операционните зали в ЛЗ, както и към кое звено са. Ако има обособена отделна операционна зала в болницата, то трябва да се въведе съответното звено </t>
    </r>
    <r>
      <rPr>
        <b/>
        <sz val="12"/>
        <rFont val="Times New Roman"/>
        <family val="1"/>
      </rPr>
      <t>Операционен сектор</t>
    </r>
    <r>
      <rPr>
        <sz val="12"/>
        <rFont val="Times New Roman"/>
        <family val="1"/>
      </rPr>
      <t xml:space="preserve"> в таблицата </t>
    </r>
    <r>
      <rPr>
        <b/>
        <sz val="12"/>
        <rFont val="Times New Roman"/>
        <family val="1"/>
      </rPr>
      <t>Звена,</t>
    </r>
    <r>
      <rPr>
        <sz val="12"/>
        <rFont val="Times New Roman"/>
        <family val="1"/>
      </rPr>
      <t xml:space="preserve"> към който сектор да се зачисли съответната зала. Звеното трябва да е с допълнителен тип - Хирургично</t>
    </r>
  </si>
  <si>
    <t>Вид договор</t>
  </si>
  <si>
    <t>Попълнете номерата на договори за медицинско обслужване, за които лечебното заведение има сключени договори.</t>
  </si>
  <si>
    <t xml:space="preserve">Код според наредба за финансиране от МЗ </t>
  </si>
  <si>
    <t>ав 2009</t>
  </si>
  <si>
    <t>Декомпенсирана хронична дихателна недостатъчност при болести на дихателната система с механична вентилация</t>
  </si>
  <si>
    <t>Хирургично лечение на глухота при проводно намаление на слуха</t>
  </si>
  <si>
    <t>Оперативно отстраняване на катаракта</t>
  </si>
  <si>
    <t>Хирургични интервенции върху окото и придатъците му със среден обем и сложност</t>
  </si>
  <si>
    <t>Хирургични интервенции върху придатъците на окото с голям обем и сложност</t>
  </si>
  <si>
    <t>Други операции на очната ябълка с голям обем и сложност</t>
  </si>
  <si>
    <t>Оперативни интервенции чрез долен достъп за отстраняване на болестни изменения или инвазивно изследване на женските полови органи</t>
  </si>
  <si>
    <t>Оперативни интервенции върху гърда с локална ексцизия и биопсия</t>
  </si>
  <si>
    <t>Спешни състояния в гръдната хирургия</t>
  </si>
  <si>
    <t>Лечение на сифилис при бременни жени и при малигнени форми (на вторичен и третичен сифилис) с кристален пеницилин</t>
  </si>
  <si>
    <t>Оперативни процедури в лицево-челюстната област с малък обем и сложност</t>
  </si>
  <si>
    <t>Болест на Лайел</t>
  </si>
  <si>
    <t>04.80</t>
  </si>
  <si>
    <t>04.06</t>
  </si>
  <si>
    <t>84.40</t>
  </si>
  <si>
    <t>214.1</t>
  </si>
  <si>
    <t>214.2</t>
  </si>
  <si>
    <t>116.1</t>
  </si>
  <si>
    <t>116.2</t>
  </si>
  <si>
    <t>047.1</t>
  </si>
  <si>
    <t>047.2</t>
  </si>
  <si>
    <t/>
  </si>
  <si>
    <t>Акушерство, гинекология и репродуктивна медицина</t>
  </si>
  <si>
    <t xml:space="preserve">75.1 </t>
  </si>
  <si>
    <t>Гастроентерология, пулмология, нефрология и АГ</t>
  </si>
  <si>
    <t>34.25</t>
  </si>
  <si>
    <t xml:space="preserve"> Диагностична и терапевтична пункция под ехографски или рентгенов контрол на медиастинум</t>
  </si>
  <si>
    <t>33.93</t>
  </si>
  <si>
    <t xml:space="preserve"> Диагностична и терапевтична пункция под ехографски или рентгенов контрол на бял дроб</t>
  </si>
  <si>
    <t>52.11</t>
  </si>
  <si>
    <t xml:space="preserve"> Диагностична и терапевтична пункция под ехографски или рентгенов контрол на панкреас</t>
  </si>
  <si>
    <t>50.11</t>
  </si>
  <si>
    <t xml:space="preserve"> Диагностична и терапевтична пункция под ехографски или рентгенов контрол на черен дроб</t>
  </si>
  <si>
    <t>55.92</t>
  </si>
  <si>
    <t xml:space="preserve"> Диагностична и терапевтична пункция под ехографски или рентгенов контрол на бъбреци</t>
  </si>
  <si>
    <t>65.91</t>
  </si>
  <si>
    <t xml:space="preserve"> Диагностична и терапевтична пункция под ехографски или рентгенов контрол на яйчници или телесни кухини</t>
  </si>
  <si>
    <t xml:space="preserve">Пневмология и фтизиатрия, детска пневмология и фтизиатрия, гръдна хирургия </t>
  </si>
  <si>
    <t>33.24</t>
  </si>
  <si>
    <t xml:space="preserve"> Фибробронхоскопия със/без биопсия </t>
  </si>
  <si>
    <t>Пневмология и фтизиатрия, детска пневмология и фтизиатрия, гръдна хирургия</t>
  </si>
  <si>
    <t>34.24</t>
  </si>
  <si>
    <t xml:space="preserve"> Трансторакална плеврална биопсия</t>
  </si>
  <si>
    <t>33.26</t>
  </si>
  <si>
    <t xml:space="preserve"> Трансторакална иглена биопсия на интраторакални процеси под рентгенов или ехографски контрол</t>
  </si>
  <si>
    <t xml:space="preserve">Гръдна хирургия, хирургия, детска хирургия </t>
  </si>
  <si>
    <t>34.04</t>
  </si>
  <si>
    <t xml:space="preserve"> Дренаж на плевларна кухина - затворен</t>
  </si>
  <si>
    <t xml:space="preserve">Анестезиология и интензивно лечение, нервни болести, неврохирургия </t>
  </si>
  <si>
    <t xml:space="preserve"> Паравертебрални блокади и блокади на отделни нерви</t>
  </si>
  <si>
    <t>96.59</t>
  </si>
  <si>
    <t xml:space="preserve"> Хирургична обработка на усложнена оперативна рана след гръдни операции</t>
  </si>
  <si>
    <t>34.71</t>
  </si>
  <si>
    <t xml:space="preserve"> Първична херметизация на гръдна стена</t>
  </si>
  <si>
    <t xml:space="preserve">Клинична хематология/ детска клинична хематология и онкология/ медицинска онкология/ детски болести/нефрология/вътрешни болести </t>
  </si>
  <si>
    <t>99.25</t>
  </si>
  <si>
    <t xml:space="preserve"> Парентерална инфузия на лекарствени продукти по терапевтична схема</t>
  </si>
  <si>
    <t xml:space="preserve">Хирургия, детска хирургия, ортопедия и травматология, лицево-челюстна хирургия,  неврохирургия </t>
  </si>
  <si>
    <t>86.59</t>
  </si>
  <si>
    <t xml:space="preserve"> Инцизия и/или хирургичен шев на меки тъкани при наранявания в областта на шията и главата </t>
  </si>
  <si>
    <t xml:space="preserve">Ортопедия и травматология, хирургия </t>
  </si>
  <si>
    <t>83.14</t>
  </si>
  <si>
    <t xml:space="preserve"> - Фасциотомия</t>
  </si>
  <si>
    <t>83.02</t>
  </si>
  <si>
    <t xml:space="preserve"> - Миотомия</t>
  </si>
  <si>
    <t>83.03</t>
  </si>
  <si>
    <t xml:space="preserve"> - Бурзотомия</t>
  </si>
  <si>
    <t xml:space="preserve"> - Ганглионектомия</t>
  </si>
  <si>
    <t xml:space="preserve">83.5 </t>
  </si>
  <si>
    <t>- Бурзектомия</t>
  </si>
  <si>
    <t xml:space="preserve">Ортопедия и травматология, хирургия, детска хирургия </t>
  </si>
  <si>
    <t>83.65</t>
  </si>
  <si>
    <t xml:space="preserve"> Шев на мускули (фасции) при травми</t>
  </si>
  <si>
    <t xml:space="preserve">Ортопедия и травматология </t>
  </si>
  <si>
    <t xml:space="preserve"> Напасване на протеза на горен или долен крайник</t>
  </si>
  <si>
    <t xml:space="preserve">Ушно-носно-гърлени болести </t>
  </si>
  <si>
    <t>21.02</t>
  </si>
  <si>
    <t xml:space="preserve"> Задна назална тампонада</t>
  </si>
  <si>
    <t xml:space="preserve">Ушно-носно-гърлени болести, лицево-челюстна хирургия </t>
  </si>
  <si>
    <t>21.71</t>
  </si>
  <si>
    <t xml:space="preserve"> Закрито наместване на носна фрактура</t>
  </si>
  <si>
    <t>95.41</t>
  </si>
  <si>
    <t xml:space="preserve"> Надпрагова аудиометрия - тимпанометрия и импедансметрия</t>
  </si>
  <si>
    <t xml:space="preserve">Урология </t>
  </si>
  <si>
    <t>63.91</t>
  </si>
  <si>
    <t xml:space="preserve"> Аспирация на сперматоцеле</t>
  </si>
  <si>
    <t xml:space="preserve">62.0 </t>
  </si>
  <si>
    <t xml:space="preserve"> Вземане на биопсичен материал от скротум и туника вагиналис</t>
  </si>
  <si>
    <t xml:space="preserve">61.0 </t>
  </si>
  <si>
    <t>Нефрология, урология, детска хирургия, детска нефрология, хирургия</t>
  </si>
  <si>
    <t>55.23</t>
  </si>
  <si>
    <t xml:space="preserve"> Вземане на биопсичен материал от бъбрек</t>
  </si>
  <si>
    <t xml:space="preserve">Физикална и рехабилитационна медицина </t>
  </si>
  <si>
    <t>93.22</t>
  </si>
  <si>
    <t xml:space="preserve"> Поетапна вертикализация и обучение в ходене</t>
  </si>
  <si>
    <t>92.01</t>
  </si>
  <si>
    <t xml:space="preserve"> Сцинтиграфия на щитовидна жлеза</t>
  </si>
  <si>
    <t>92.05</t>
  </si>
  <si>
    <t xml:space="preserve"> Сцинтиграфия с 99 м Тс MIBI</t>
  </si>
  <si>
    <t>92.03</t>
  </si>
  <si>
    <t xml:space="preserve"> Сцинтиграфия на бъбреци с 99 м Тс - ДМСА, ДТРА, МАГЗ</t>
  </si>
  <si>
    <t>92.15</t>
  </si>
  <si>
    <t xml:space="preserve"> Белодробна сцинтиграфия</t>
  </si>
  <si>
    <t>92.14</t>
  </si>
  <si>
    <t xml:space="preserve"> Костна сцинтиграфия</t>
  </si>
  <si>
    <t xml:space="preserve">Клинична имунология / Детска клинична хематология и онкология </t>
  </si>
  <si>
    <t>91.80</t>
  </si>
  <si>
    <t xml:space="preserve"> Имунофенотипизация при деца и възрастни в клиничната хематология</t>
  </si>
  <si>
    <t xml:space="preserve">Медицинска генетика </t>
  </si>
  <si>
    <t>91.90</t>
  </si>
  <si>
    <t xml:space="preserve"> Цитогенетичен анализ при деца и възрастни в клиничната хематология</t>
  </si>
  <si>
    <t>В колонката ИЗВЪРШВА СЕ по-долу попълнете с 1(ДА) или 0 (НЕ) срещу всяка процедура дали в болницата се извършва съответната ВСД. Стойността по подразбиране е 0.</t>
  </si>
  <si>
    <t>Наследствени и дегенеративни заболявания на нервната система с начало в детска възраст (от 0—18 г.), засягащи ЦНС</t>
  </si>
  <si>
    <t>Мултиплена склероза</t>
  </si>
  <si>
    <t>Високоспециализирани интервенционални процедури при заболявания на гастроинтестинален тракт</t>
  </si>
  <si>
    <t>Високоспециализирани интервенционални процедури при заболявания на хепатобилиарната система (ХБС), панкреаса и перитонеума</t>
  </si>
  <si>
    <t>040.1</t>
  </si>
  <si>
    <t>Постоянна електрокардиостимулация с имплантация на антибрадикарден пейсмейкър - еднокамерен или двукамерен</t>
  </si>
  <si>
    <t>040.2</t>
  </si>
  <si>
    <t>Гломерулонефрити—остри и хронични, първични и вторични при  системни заболявания—новооткрити, при лица над 18 години</t>
  </si>
  <si>
    <t>Гломерулонефрити—остри и хронични, първични и вторични при  системни заболявания—новооткрити, при лица под 18 години</t>
  </si>
  <si>
    <t>Лечение на хистологично доказани гломерулонефрити—остри и хронични, първични и вторични при системни заболявания—при лица над 18 години</t>
  </si>
  <si>
    <t>Лечение на хистологично доказани гломерулонефрити—остри и хронични, първични и вторични при системни заболявания—при лица под 18 години</t>
  </si>
  <si>
    <t>Бъбречно-каменна болест: уролитиаза—екстракорпорална литотрипсия</t>
  </si>
  <si>
    <t>Бъбречно-каменна болест: уролитиаза—ендоскопски методи на лечение</t>
  </si>
  <si>
    <t>Радикална цистектомия. Радикална цистопростатектомия</t>
  </si>
  <si>
    <t>Хронична обструктивна белодробна болест—остра екзацербация</t>
  </si>
  <si>
    <t>100</t>
  </si>
  <si>
    <t>101</t>
  </si>
  <si>
    <t>102</t>
  </si>
  <si>
    <t>103</t>
  </si>
  <si>
    <t>104</t>
  </si>
  <si>
    <t>105</t>
  </si>
  <si>
    <t>106</t>
  </si>
  <si>
    <t>107</t>
  </si>
  <si>
    <t>Заболяванията на щитовидната жлеза с инструментална диагностика</t>
  </si>
  <si>
    <t>108</t>
  </si>
  <si>
    <t>109</t>
  </si>
  <si>
    <t>110</t>
  </si>
  <si>
    <t>111</t>
  </si>
  <si>
    <t>112</t>
  </si>
  <si>
    <t>113</t>
  </si>
  <si>
    <t>114</t>
  </si>
  <si>
    <t>Глухота—диагностика и консервативно лечение</t>
  </si>
  <si>
    <t xml:space="preserve">Консервативно лечение на световъртеж, разстройства в равновесието от периферен и централен тип с минимален болничен престой 4 дни </t>
  </si>
  <si>
    <t>117</t>
  </si>
  <si>
    <t>118</t>
  </si>
  <si>
    <t>Хирургично лечение при заболявания на външно ухо и тъпанчева мембрана</t>
  </si>
  <si>
    <t>119</t>
  </si>
  <si>
    <t>120</t>
  </si>
  <si>
    <t>121</t>
  </si>
  <si>
    <t>122</t>
  </si>
  <si>
    <t>Оперативно лечение на неоплазми на ларинкса, фаринкса, шия и шийни метастази</t>
  </si>
  <si>
    <t>123</t>
  </si>
  <si>
    <t>125</t>
  </si>
  <si>
    <t>Оперативно лечение на неоплазми на нос и околоносни кухини</t>
  </si>
  <si>
    <t>126</t>
  </si>
  <si>
    <t>127</t>
  </si>
  <si>
    <t>128</t>
  </si>
  <si>
    <t>129</t>
  </si>
  <si>
    <t>130</t>
  </si>
  <si>
    <t>131</t>
  </si>
  <si>
    <t>133</t>
  </si>
  <si>
    <t>134</t>
  </si>
  <si>
    <t>135</t>
  </si>
  <si>
    <t>136</t>
  </si>
  <si>
    <t>137</t>
  </si>
  <si>
    <t>138</t>
  </si>
  <si>
    <t>139</t>
  </si>
  <si>
    <t>140</t>
  </si>
  <si>
    <t>Хирургия на задния очен сегмент при заболявания на ретина, стъкловидно тяло и травми</t>
  </si>
  <si>
    <t>141</t>
  </si>
  <si>
    <t>Раждане, независимо от срока на бременността, предлежанието на плода и начина на родоразрешение</t>
  </si>
  <si>
    <t>143</t>
  </si>
  <si>
    <t>144</t>
  </si>
  <si>
    <t>145</t>
  </si>
  <si>
    <t>146</t>
  </si>
  <si>
    <t>147</t>
  </si>
  <si>
    <t>148</t>
  </si>
  <si>
    <t>Оперативни процедури за задържане на бременност след хабитуални (поне2) аборта и/или многоплодна бременност и/или инвитро оплождане и/или състояние след операция на маточната шийка (конизация, ампутация или трахелектомия)</t>
  </si>
  <si>
    <t>149</t>
  </si>
  <si>
    <t>150</t>
  </si>
  <si>
    <t>Корекции на тазова (перинеалната) статика и/или на незадържане на урината при жената</t>
  </si>
  <si>
    <t>151</t>
  </si>
  <si>
    <t>Диагностични процедури и консервативно лечение на на токсо-инфекцизен и анемичен синдром от акушеро-гинекологичен произход</t>
  </si>
  <si>
    <t>152</t>
  </si>
  <si>
    <t>154</t>
  </si>
  <si>
    <t>155</t>
  </si>
  <si>
    <t>156</t>
  </si>
  <si>
    <t>Оперативни процедури на хранопровод, стомах и дуоденум с голям и много голям обем и сложност при лица над 18 години</t>
  </si>
  <si>
    <t>157</t>
  </si>
  <si>
    <t>Оперативни процедури на хранопровод, стомах и дуоденум с голям и много голям обем и сложност при лица под 18 години</t>
  </si>
  <si>
    <t>158</t>
  </si>
  <si>
    <t>Оперативни процедури на хранопровод, стомах и дуоденум със среден обем и сложност при лица над 18 години</t>
  </si>
  <si>
    <t>159</t>
  </si>
  <si>
    <t>Оперативни процедури на хранопровод, стомах и дуоденум със среден обем и сложност при лица под 18 години</t>
  </si>
  <si>
    <t>160</t>
  </si>
  <si>
    <t>Оперативни процедури на тънки и дебели черва, вкл. при заболявания на мезентериума и ретроперитонеума с голям и много голям обем и сложност при лица над 18 години</t>
  </si>
  <si>
    <t>161</t>
  </si>
  <si>
    <t>Оперативни процедури на тънки и дебели черва, вкл. при заболявания на мезентериума и ретроперитонеума с голям и много голям обем и сложност при лица под 18 години</t>
  </si>
  <si>
    <t>162</t>
  </si>
  <si>
    <t>Оперативни процедури на тънки и дебели черва със среден обем и сложност при лица над 18 години</t>
  </si>
  <si>
    <t>163</t>
  </si>
  <si>
    <t>Оперативни процедури на тънки и дебели черва със среден обем и сложност при лица под 18 години</t>
  </si>
  <si>
    <t>164</t>
  </si>
  <si>
    <t>Оперативни процедури върху апендикс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</si>
  <si>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</si>
  <si>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</si>
  <si>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</si>
  <si>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</si>
  <si>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</si>
  <si>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</si>
  <si>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</si>
  <si>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</si>
  <si>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</si>
  <si>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</si>
  <si>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Оперативни процедури върху панкреас и дистален холедох с голям и много голям обем и сложност</t>
  </si>
  <si>
    <t>175</t>
  </si>
  <si>
    <t>Оперативни процедури върху панкреас и дистален холедох със среден обем и сложност</t>
  </si>
  <si>
    <t>176</t>
  </si>
  <si>
    <t>177</t>
  </si>
  <si>
    <t>178</t>
  </si>
  <si>
    <t>179</t>
  </si>
  <si>
    <t>180</t>
  </si>
  <si>
    <t>181</t>
  </si>
  <si>
    <t>182</t>
  </si>
  <si>
    <t>183</t>
  </si>
  <si>
    <t>185</t>
  </si>
  <si>
    <t>186</t>
  </si>
  <si>
    <t>187</t>
  </si>
  <si>
    <t>Оперативни процедури върху щитовидна и паращитовидни жлези с голям и много голям обем и сложност</t>
  </si>
  <si>
    <t>188</t>
  </si>
  <si>
    <t>Оперативни процедури върху щитовидна и паращитовидни жлези със среден обем и сложност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</si>
  <si>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</si>
  <si>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</si>
  <si>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</si>
  <si>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</si>
  <si>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</si>
  <si>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</si>
  <si>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</si>
  <si>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</si>
  <si>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</si>
  <si>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</si>
  <si>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Тежка черепно-мозъчна травма—оперативно лечение</t>
  </si>
  <si>
    <t>199</t>
  </si>
  <si>
    <t>Тежка черепно-мозъчна травма—консервативно поведение</t>
  </si>
  <si>
    <t>200</t>
  </si>
  <si>
    <t>201</t>
  </si>
  <si>
    <t>202</t>
  </si>
  <si>
    <t>203</t>
  </si>
  <si>
    <t>204</t>
  </si>
  <si>
    <t>Периферни и черепномозъчни нерви (екстракраниална част)—оперативно лечение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</si>
  <si>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</si>
  <si>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</si>
  <si>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</si>
  <si>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</si>
  <si>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</si>
  <si>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</si>
  <si>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</si>
  <si>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</si>
  <si>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</si>
  <si>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215</t>
  </si>
  <si>
    <t>216</t>
  </si>
  <si>
    <t>217</t>
  </si>
  <si>
    <t>218</t>
  </si>
  <si>
    <t>219</t>
  </si>
  <si>
    <t>220</t>
  </si>
  <si>
    <t>Големи оперативни процедури в областта на раменния пояс и горния крайник</t>
  </si>
  <si>
    <t>221</t>
  </si>
  <si>
    <t>Много големи оперативни процедури в областта на раменния пояс и горния крайник</t>
  </si>
  <si>
    <t>222</t>
  </si>
  <si>
    <t>Средни оперативни процедури в областта на раменния пояс и горния крайник</t>
  </si>
  <si>
    <t>223</t>
  </si>
  <si>
    <t>Малки оперативни процедури на раменен пояс и горен крайник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</si>
  <si>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</si>
  <si>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</si>
  <si>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</si>
  <si>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</si>
  <si>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</si>
  <si>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</si>
  <si>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</si>
  <si>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</si>
  <si>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</si>
  <si>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</si>
  <si>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</si>
  <si>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Контагиозни вирусни и бактериални заболявания—остро протичащи, с усложнения</t>
  </si>
  <si>
    <t>235</t>
  </si>
  <si>
    <t>236</t>
  </si>
  <si>
    <t>237</t>
  </si>
  <si>
    <t>Физикална терапия и рехабилитация на болести на централна нервна система</t>
  </si>
  <si>
    <t>238</t>
  </si>
  <si>
    <t>239</t>
  </si>
  <si>
    <t>240</t>
  </si>
  <si>
    <t>241</t>
  </si>
  <si>
    <t>Физикална терапия и рехабилитация при болести на периферна нервна система</t>
  </si>
  <si>
    <t>242</t>
  </si>
  <si>
    <t>Физикална терапия и рехабилитация при родова травма на централна нервна система</t>
  </si>
  <si>
    <t>243</t>
  </si>
  <si>
    <t>Физикална терапия и рехабилитация при родова травма на периферна нервна система</t>
  </si>
  <si>
    <t>244</t>
  </si>
  <si>
    <t xml:space="preserve">Физикална терапия и рехабилитация при болести на опорно-двигателен апарат </t>
  </si>
  <si>
    <t>245</t>
  </si>
  <si>
    <t>246</t>
  </si>
  <si>
    <t>247</t>
  </si>
  <si>
    <t>Тежкопротичащи форми на псориазис—обикновен, артропатичен, пустулозен и еритродермичен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</si>
  <si>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</si>
  <si>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</si>
  <si>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</si>
  <si>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</si>
  <si>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</si>
  <si>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</si>
  <si>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</si>
  <si>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</si>
  <si>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</si>
  <si>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259</t>
  </si>
  <si>
    <t>260</t>
  </si>
  <si>
    <t>261</t>
  </si>
  <si>
    <t>262</t>
  </si>
  <si>
    <t>263</t>
  </si>
  <si>
    <t>264</t>
  </si>
  <si>
    <t>265</t>
  </si>
  <si>
    <t>266</t>
  </si>
  <si>
    <t>268</t>
  </si>
  <si>
    <t>Диагностика и лечение на новородени с тегло под 1499 грама</t>
  </si>
  <si>
    <t>269</t>
  </si>
  <si>
    <t>Диагностика и лечение на новородени с тегло от 1500 до 2499 грама, първа степен на тежест</t>
  </si>
  <si>
    <t>270</t>
  </si>
  <si>
    <t>Диагностика и лечение на новородени с тегло от 1500 до 2499 грама, втора степен на тежест</t>
  </si>
  <si>
    <t>271</t>
  </si>
  <si>
    <t>Диагностика и лечение на новородени с тегло над 2500 грама, първа степен на тежест</t>
  </si>
  <si>
    <t>272</t>
  </si>
  <si>
    <t>Диагностика и лечение на новородени с тегло над 2500 грама, втора степен на тежест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</si>
  <si>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</si>
  <si>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</si>
  <si>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</si>
  <si>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</si>
  <si>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</si>
  <si>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</si>
  <si>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</si>
  <si>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</si>
  <si>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</si>
  <si>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 xml:space="preserve">Хирургично лечение при необширни изгаряния с площ от 1 % до 19 % от телесната повърхност с хирургични интервенции </t>
  </si>
  <si>
    <t>282</t>
  </si>
  <si>
    <t xml:space="preserve">Хирургично лечение при обширни изгаряния над 20 % от телесната повърхност с хирургични интервенции 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</si>
  <si>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</si>
  <si>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</si>
  <si>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</si>
  <si>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</si>
  <si>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</si>
  <si>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</si>
  <si>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</si>
  <si>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</si>
  <si>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</si>
  <si>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</si>
  <si>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</si>
  <si>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</si>
  <si>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</si>
  <si>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</si>
  <si>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</si>
  <si>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</si>
  <si>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r>
      <t xml:space="preserve">В таблицата по-долу е изведен списък на клиничните пътеки по НРД 2014. За всяка от клиничните пътеки, за които лечебното заведение има сключен договор поставете 1 в колона </t>
    </r>
    <r>
      <rPr>
        <b/>
        <sz val="10"/>
        <rFont val="Arial"/>
        <family val="2"/>
      </rPr>
      <t>Договор с ЛЗ,</t>
    </r>
    <r>
      <rPr>
        <sz val="10"/>
        <rFont val="Arial"/>
        <family val="2"/>
      </rPr>
      <t xml:space="preserve"> в противен случай поставете 0. Стойността по подразбиране е 0.</t>
    </r>
  </si>
  <si>
    <t xml:space="preserve">Болести на черепно-мозъчните нерви, на нервните коренчета и плексуси, полиневропатия и вертеброгенни болкови синдроми </t>
  </si>
  <si>
    <t>Наследствени и дегенеративни заболявания на нервната система при възрастни пациенти, засягащи ЦНС и моторния неврон (ЛАС) с продължителна апаратна вентилация</t>
  </si>
  <si>
    <t>Постоянна електрокардиостимулация с имплантация на ресинхронизираща система за стимулация или автоматичен кардиовертер дефибрилатор</t>
  </si>
  <si>
    <t>Нестабилна форма на Ангина пекторис / остър миокарден инфаркт  без инвазивно изследване и/или интервенционално лечение с насочване за ранна коронанография и болничен престой до 1 ден</t>
  </si>
  <si>
    <t>Нестабилна форма на Ангина пекторис / остър миокарден инфаркт без инвазивно изследване и/или интервенционално лечение без насочване за ранна коронанография и с минимален болничен престой 3 дни</t>
  </si>
  <si>
    <t>Остра и изострена хронична сърдечна недостатъчност 3 и 4 функционален клас без механична вентилация</t>
  </si>
  <si>
    <t>Остра и изострена хронична сърдечна недостатъчност 3 и 4 функционален клас с механична вентилация</t>
  </si>
  <si>
    <t>Диагностика и лечение при инфекциозно-алергични заболявания на дихателната система при лица под 18 години</t>
  </si>
  <si>
    <t>098.1</t>
  </si>
  <si>
    <t>Бронхоскопски процедури с неголям обем и сложност в пулмологията</t>
  </si>
  <si>
    <t>098.2</t>
  </si>
  <si>
    <t>Високо специализирани интервенционални процедури в пулмологията</t>
  </si>
  <si>
    <t>Декомпенсирана хронична дихателна недостатъчност при болести на дихателната система при лица над 18 години</t>
  </si>
  <si>
    <t xml:space="preserve">Консервативно лечение на световъртеж, разстройства в равновесието от периферен и централен тип (диагностична)  минимален болничен престой до 24 часа </t>
  </si>
  <si>
    <t xml:space="preserve">Глухота—кохлеарна имплантация </t>
  </si>
  <si>
    <t xml:space="preserve">Оперативно лечение на нарушено носно дишане </t>
  </si>
  <si>
    <t>Преждевременно прекъсване на бременността по медицински показания до 13 гест. с  включително</t>
  </si>
  <si>
    <t>142.1</t>
  </si>
  <si>
    <t>142.2</t>
  </si>
  <si>
    <t>Преждевременно прекъсване на бременността по медицински показания от 14 гест. с до 20 гест. с  включително</t>
  </si>
  <si>
    <t>Стационарни грижи при бременност с повишен риск преди 37 г.с.</t>
  </si>
  <si>
    <t>153.1</t>
  </si>
  <si>
    <t>Оперативно лечение на онкологично заболяване на гърдата: стадии Tis 1-4, N0-2, M0-1</t>
  </si>
  <si>
    <t>184.1</t>
  </si>
  <si>
    <t>Оперативни интервенции при инфекции на меките и костни тъкани</t>
  </si>
  <si>
    <t>184.2</t>
  </si>
  <si>
    <t>Хирургично лечение при животозастрашаващи инфекции на меките и костни тъкани</t>
  </si>
  <si>
    <t>Лечение на тумори на кожа и лигавици-злокочествени и доброкочествени новооброзувания с минимален болничен престой 1 ден</t>
  </si>
  <si>
    <t>Реконструктивни операции на гърдата по медицински показания след доброкачествени и злокачествени тумори, вродени заболявания и последици от травми и изгаряния</t>
  </si>
  <si>
    <t>Консервативно лечение на съдова недостатъчност</t>
  </si>
  <si>
    <t>Оперативно лечение при варикозна болест и усложненията и</t>
  </si>
  <si>
    <t>Конструиране на постоянен достъп за хрониохемодиализа и за поставяне на порт- а-кат за химиотерапия</t>
  </si>
  <si>
    <t>Хирургично лечение на заболявания на сърцето, без екстракорпорално кръвообращение, при лица над 18 години</t>
  </si>
  <si>
    <t>Разширени (големи) операции с пълно или частично отстраняване на повече от един интраторакален орган, включително медиастинален тумор или гръдна стена. Едноетапни операции при белодробни болести, засягащи двата бели дроба,  при болести със съчетана белодробна и друга локализация</t>
  </si>
  <si>
    <t>257.1</t>
  </si>
  <si>
    <t>257.2</t>
  </si>
  <si>
    <t>Триизмерна конвенциоанална телегама терапия и брахитерапия със закрити источници</t>
  </si>
  <si>
    <t>258.1</t>
  </si>
  <si>
    <t>258.2</t>
  </si>
  <si>
    <t>Модулирано по интензитет лъчелечение на онкологични и неонкологични заболявания</t>
  </si>
  <si>
    <t>Хирургично лечение в лицево-челюстната област с много голям обем и сложност</t>
  </si>
  <si>
    <t>Хирургично лечение в лицево-челюстната област с голям обем и сложност</t>
  </si>
  <si>
    <t>Консервативно лечение при заболявания в лицево-челюстната област</t>
  </si>
  <si>
    <t>Лечение на фрактури на лицевите и челюстните кости</t>
  </si>
  <si>
    <t>Хирургично лечение на изгаряния с площ от 5 % до 10% при възрастни и до 3% при деца</t>
  </si>
  <si>
    <t>Системно лекарствено лечение на солидни тумори при лица над 18 години</t>
  </si>
  <si>
    <t>305</t>
  </si>
  <si>
    <t>Физикална терапия, рехабилитация и специализирани грижи при персистиращо/ хронично/ вегетативно състояние</t>
  </si>
  <si>
    <t>306</t>
  </si>
  <si>
    <t>Лечение на доказани първични имунодефицити</t>
  </si>
  <si>
    <t>307</t>
  </si>
  <si>
    <t>Реплантация с микросъдова хирургия</t>
  </si>
  <si>
    <t>308</t>
  </si>
  <si>
    <t>Диагностика и лечение на остри внезапно възникнали състояния в детската възраст</t>
  </si>
  <si>
    <t xml:space="preserve"> 201201 - БП - Клинични пътеки 2014</t>
  </si>
  <si>
    <t xml:space="preserve"> 200805 - БП - ВСМД 2014</t>
  </si>
  <si>
    <t>No дог. ЛЗБП за 2014</t>
  </si>
  <si>
    <t>No авансов/
временен дог. ЛЗБП за 2014</t>
  </si>
  <si>
    <t>Код на поцедурата</t>
  </si>
  <si>
    <t>Име на процедурата</t>
  </si>
  <si>
    <t xml:space="preserve"> Хрониохемодиализа</t>
  </si>
  <si>
    <t>Перитонеална диализа с апарат</t>
  </si>
  <si>
    <t xml:space="preserve">Перитонеална диализа без апарат </t>
  </si>
  <si>
    <t xml:space="preserve">Диализно лечение при остри състояния </t>
  </si>
  <si>
    <t>Системно лекарствено лечение при злокачествени заболявания</t>
  </si>
  <si>
    <t>Диспансерно наблюдение при злокачествени заболявания и при вродени хематологични заболявания</t>
  </si>
  <si>
    <t>Проследяване на терапевтичния отговор при пациенти на домашно лечение с прицелна перорална противотуморна терапия и перорална химиотерапия</t>
  </si>
  <si>
    <t>Договор с ЛЗ (0-не; 1- да)</t>
  </si>
  <si>
    <r>
      <t xml:space="preserve">В таблицата по-долу е изведен списъка на процедурите по НРД за 2014 г.. За всяка от процедурите, за която ЛЗ има сключен договор, поставете 1 в колона </t>
    </r>
    <r>
      <rPr>
        <b/>
        <sz val="10"/>
        <rFont val="Arial"/>
        <family val="2"/>
      </rPr>
      <t>Договор с ЛЗ</t>
    </r>
    <r>
      <rPr>
        <sz val="10"/>
        <rFont val="Arial"/>
        <family val="2"/>
      </rPr>
      <t>, в противен случай поставете 0. Стойността по подразбиране е 0.</t>
    </r>
  </si>
  <si>
    <t>38.93</t>
  </si>
  <si>
    <t>Поставяне на постоянен тунелизиран катетър за хемодиализа</t>
  </si>
  <si>
    <t>Хирургия, съдова хирургия, анестезиология и интензивно лечение, интервенционална образна диагностика</t>
  </si>
  <si>
    <t>Интензивно лечение на новородени деца с асистирано дишане с или без прилагане на сърфактант</t>
  </si>
  <si>
    <t>Интензивно лечение , мониторинг и интензивни грижи с механична вентилация и/или парентерално хранене</t>
  </si>
  <si>
    <t>Интензивно лечение , мониторинг и интензивни грижи без механична вентилация и/или парентерално хранене</t>
  </si>
  <si>
    <t>Позитронно-емисионна томография с компютърна томография (пет/кт) (рет/ст)</t>
  </si>
  <si>
    <t>Еднофотонна емисионна компютърна томография с компютърна томография spect/ct на хибриден скенер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</si>
</sst>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"/>
    <numFmt numFmtId="177" formatCode="[$-402]dd\ mmmm\ yyyy\ &quot;г.&quot;"/>
    <numFmt numFmtId="178" formatCode="[$-F400]h:mm:ss\ AM/PM"/>
    <numFmt numFmtId="179" formatCode="yyyy\-dd\-mm\ hh:mm:ss"/>
    <numFmt numFmtId="180" formatCode="yyyy\-dd\-mm\ hh:mm:ss.000"/>
    <numFmt numFmtId="181" formatCode="mmm/yyyy"/>
    <numFmt numFmtId="182" formatCode="yyyy\-mm\-dd\ hh:mm:ss.000"/>
    <numFmt numFmtId="183" formatCode="yyyy\-mm\-dd"/>
  </numFmts>
  <fonts count="56">
    <font>
      <sz val="10"/>
      <name val="Arial"/>
      <family val="0"/>
    </font>
    <font>
      <sz val="8"/>
      <name val="Arial"/>
      <family val="2"/>
    </font>
    <font>
      <sz val="12"/>
      <color indexed="9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sz val="10"/>
      <color indexed="63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theme="1"/>
      </left>
      <right style="medium">
        <color theme="1"/>
      </right>
      <top style="medium">
        <color theme="1"/>
      </top>
      <bottom style="medium"/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 style="medium">
        <color theme="1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>
      <alignment wrapText="1"/>
    </xf>
    <xf numFmtId="0" fontId="6" fillId="0" borderId="0" xfId="0" applyFont="1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textRotation="90" wrapText="1"/>
    </xf>
    <xf numFmtId="49" fontId="0" fillId="0" borderId="0" xfId="0" applyNumberFormat="1" applyAlignment="1">
      <alignment/>
    </xf>
    <xf numFmtId="0" fontId="6" fillId="34" borderId="11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33" borderId="13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0" fillId="0" borderId="11" xfId="0" applyNumberForma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34" borderId="12" xfId="0" applyFont="1" applyFill="1" applyBorder="1" applyAlignment="1" applyProtection="1">
      <alignment wrapText="1"/>
      <protection/>
    </xf>
    <xf numFmtId="0" fontId="3" fillId="0" borderId="10" xfId="0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 locked="0"/>
    </xf>
    <xf numFmtId="49" fontId="0" fillId="0" borderId="10" xfId="0" applyNumberFormat="1" applyFont="1" applyBorder="1" applyAlignment="1" applyProtection="1">
      <alignment/>
      <protection hidden="1" locked="0"/>
    </xf>
    <xf numFmtId="0" fontId="6" fillId="0" borderId="0" xfId="0" applyFont="1" applyFill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/>
      <protection hidden="1"/>
    </xf>
    <xf numFmtId="49" fontId="0" fillId="0" borderId="10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10" xfId="0" applyFont="1" applyBorder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 wrapText="1"/>
      <protection/>
    </xf>
    <xf numFmtId="49" fontId="0" fillId="0" borderId="0" xfId="0" applyNumberFormat="1" applyAlignment="1" applyProtection="1">
      <alignment horizontal="left" wrapText="1"/>
      <protection/>
    </xf>
    <xf numFmtId="0" fontId="8" fillId="33" borderId="10" xfId="0" applyFont="1" applyFill="1" applyBorder="1" applyAlignment="1" applyProtection="1">
      <alignment wrapText="1"/>
      <protection/>
    </xf>
    <xf numFmtId="0" fontId="15" fillId="0" borderId="0" xfId="0" applyFont="1" applyAlignment="1">
      <alignment/>
    </xf>
    <xf numFmtId="0" fontId="15" fillId="0" borderId="0" xfId="0" applyFont="1" applyAlignment="1" applyProtection="1">
      <alignment/>
      <protection hidden="1"/>
    </xf>
    <xf numFmtId="49" fontId="5" fillId="33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0" xfId="0" applyNumberFormat="1" applyFont="1" applyBorder="1" applyAlignment="1" applyProtection="1">
      <alignment horizontal="right"/>
      <protection locked="0"/>
    </xf>
    <xf numFmtId="0" fontId="8" fillId="33" borderId="14" xfId="0" applyFont="1" applyFill="1" applyBorder="1" applyAlignment="1" applyProtection="1">
      <alignment horizontal="center" wrapText="1"/>
      <protection/>
    </xf>
    <xf numFmtId="0" fontId="0" fillId="0" borderId="15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/>
    </xf>
    <xf numFmtId="0" fontId="0" fillId="35" borderId="15" xfId="0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/>
      <protection/>
    </xf>
    <xf numFmtId="49" fontId="0" fillId="35" borderId="10" xfId="0" applyNumberFormat="1" applyFill="1" applyBorder="1" applyAlignment="1" applyProtection="1">
      <alignment horizontal="left" vertical="center"/>
      <protection/>
    </xf>
    <xf numFmtId="0" fontId="3" fillId="35" borderId="10" xfId="0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 quotePrefix="1">
      <alignment horizontal="left" vertical="center"/>
      <protection/>
    </xf>
    <xf numFmtId="49" fontId="0" fillId="35" borderId="10" xfId="0" applyNumberFormat="1" applyFont="1" applyFill="1" applyBorder="1" applyAlignment="1" applyProtection="1" quotePrefix="1">
      <alignment horizontal="left" vertical="center"/>
      <protection/>
    </xf>
    <xf numFmtId="0" fontId="0" fillId="35" borderId="10" xfId="0" applyFill="1" applyBorder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49" fontId="0" fillId="35" borderId="10" xfId="0" applyNumberForma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 horizontal="center" vertical="top" wrapText="1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horizontal="center" wrapText="1"/>
      <protection/>
    </xf>
    <xf numFmtId="49" fontId="17" fillId="0" borderId="16" xfId="0" applyNumberFormat="1" applyFont="1" applyBorder="1" applyAlignment="1" applyProtection="1">
      <alignment horizontal="left" vertical="top" wrapText="1"/>
      <protection/>
    </xf>
    <xf numFmtId="0" fontId="17" fillId="0" borderId="17" xfId="0" applyFont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/>
      <protection/>
    </xf>
    <xf numFmtId="49" fontId="17" fillId="0" borderId="18" xfId="0" applyNumberFormat="1" applyFont="1" applyBorder="1" applyAlignment="1" applyProtection="1">
      <alignment horizontal="left" vertical="top" wrapText="1"/>
      <protection/>
    </xf>
    <xf numFmtId="0" fontId="17" fillId="0" borderId="19" xfId="0" applyFont="1" applyBorder="1" applyAlignment="1" applyProtection="1">
      <alignment horizontal="left" vertical="top" wrapText="1"/>
      <protection/>
    </xf>
    <xf numFmtId="49" fontId="0" fillId="0" borderId="0" xfId="0" applyNumberFormat="1" applyAlignment="1" applyProtection="1">
      <alignment horizontal="center" vertical="center"/>
      <protection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180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49" fontId="17" fillId="0" borderId="20" xfId="0" applyNumberFormat="1" applyFont="1" applyBorder="1" applyAlignment="1" applyProtection="1">
      <alignment horizontal="left" vertical="top" wrapText="1"/>
      <protection/>
    </xf>
    <xf numFmtId="0" fontId="0" fillId="0" borderId="21" xfId="0" applyBorder="1" applyAlignment="1" applyProtection="1">
      <alignment/>
      <protection locked="0"/>
    </xf>
    <xf numFmtId="49" fontId="0" fillId="0" borderId="22" xfId="0" applyNumberFormat="1" applyFont="1" applyBorder="1" applyAlignment="1" applyProtection="1">
      <alignment horizontal="left" vertical="center"/>
      <protection/>
    </xf>
    <xf numFmtId="49" fontId="0" fillId="0" borderId="23" xfId="0" applyNumberFormat="1" applyFont="1" applyBorder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wrapText="1"/>
      <protection/>
    </xf>
    <xf numFmtId="0" fontId="0" fillId="0" borderId="23" xfId="0" applyFont="1" applyBorder="1" applyAlignment="1" applyProtection="1">
      <alignment wrapText="1"/>
      <protection/>
    </xf>
    <xf numFmtId="0" fontId="0" fillId="0" borderId="24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9" fontId="0" fillId="0" borderId="10" xfId="0" applyNumberFormat="1" applyFont="1" applyBorder="1" applyAlignment="1" applyProtection="1">
      <alignment/>
      <protection/>
    </xf>
    <xf numFmtId="49" fontId="0" fillId="35" borderId="10" xfId="0" applyNumberFormat="1" applyFont="1" applyFill="1" applyBorder="1" applyAlignment="1" applyProtection="1">
      <alignment wrapText="1"/>
      <protection/>
    </xf>
    <xf numFmtId="0" fontId="2" fillId="33" borderId="14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wrapText="1"/>
      <protection/>
    </xf>
    <xf numFmtId="0" fontId="3" fillId="0" borderId="13" xfId="0" applyFont="1" applyBorder="1" applyAlignment="1" applyProtection="1">
      <alignment vertical="top" wrapText="1"/>
      <protection/>
    </xf>
    <xf numFmtId="0" fontId="0" fillId="0" borderId="25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0" fillId="0" borderId="0" xfId="0" applyFont="1" applyFill="1" applyBorder="1" applyAlignment="1">
      <alignment wrapText="1"/>
    </xf>
    <xf numFmtId="0" fontId="2" fillId="33" borderId="2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8" fillId="34" borderId="10" xfId="0" applyFont="1" applyFill="1" applyBorder="1" applyAlignment="1">
      <alignment horizontal="center" vertical="top"/>
    </xf>
    <xf numFmtId="0" fontId="3" fillId="0" borderId="27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/>
      <protection locked="0"/>
    </xf>
    <xf numFmtId="0" fontId="55" fillId="36" borderId="22" xfId="0" applyFont="1" applyFill="1" applyBorder="1" applyAlignment="1" applyProtection="1">
      <alignment horizontal="center" wrapText="1"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55" fillId="36" borderId="22" xfId="0" applyFont="1" applyFill="1" applyBorder="1" applyAlignment="1" applyProtection="1">
      <alignment vertical="top"/>
      <protection/>
    </xf>
    <xf numFmtId="0" fontId="55" fillId="36" borderId="29" xfId="0" applyFont="1" applyFill="1" applyBorder="1" applyAlignment="1" applyProtection="1">
      <alignment vertical="top"/>
      <protection/>
    </xf>
    <xf numFmtId="0" fontId="1" fillId="0" borderId="22" xfId="0" applyFont="1" applyBorder="1" applyAlignment="1" applyProtection="1">
      <alignment horizontal="left"/>
      <protection/>
    </xf>
    <xf numFmtId="0" fontId="1" fillId="0" borderId="22" xfId="0" applyFont="1" applyBorder="1" applyAlignment="1" applyProtection="1">
      <alignment/>
      <protection/>
    </xf>
    <xf numFmtId="0" fontId="1" fillId="0" borderId="30" xfId="0" applyFont="1" applyBorder="1" applyAlignment="1" applyProtection="1">
      <alignment horizontal="left"/>
      <protection/>
    </xf>
    <xf numFmtId="0" fontId="1" fillId="0" borderId="31" xfId="0" applyFont="1" applyBorder="1" applyAlignment="1" applyProtection="1">
      <alignment/>
      <protection/>
    </xf>
    <xf numFmtId="0" fontId="1" fillId="0" borderId="32" xfId="0" applyFont="1" applyBorder="1" applyAlignment="1" applyProtection="1">
      <alignment horizontal="left"/>
      <protection/>
    </xf>
    <xf numFmtId="0" fontId="1" fillId="0" borderId="28" xfId="0" applyFont="1" applyBorder="1" applyAlignment="1" applyProtection="1">
      <alignment vertical="justify" wrapText="1"/>
      <protection/>
    </xf>
    <xf numFmtId="0" fontId="1" fillId="0" borderId="16" xfId="0" applyFont="1" applyFill="1" applyBorder="1" applyAlignment="1" applyProtection="1">
      <alignment horizontal="left"/>
      <protection/>
    </xf>
    <xf numFmtId="0" fontId="1" fillId="0" borderId="33" xfId="0" applyFont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/>
      <protection/>
    </xf>
    <xf numFmtId="0" fontId="1" fillId="0" borderId="33" xfId="0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4:D50"/>
  <sheetViews>
    <sheetView zoomScalePageLayoutView="0" workbookViewId="0" topLeftCell="A1">
      <selection activeCell="F44" sqref="F44"/>
    </sheetView>
  </sheetViews>
  <sheetFormatPr defaultColWidth="9.140625" defaultRowHeight="12.75"/>
  <cols>
    <col min="2" max="2" width="32.140625" style="0" customWidth="1"/>
    <col min="3" max="3" width="10.57421875" style="0" customWidth="1"/>
    <col min="4" max="4" width="11.57421875" style="0" customWidth="1"/>
  </cols>
  <sheetData>
    <row r="4" spans="2:4" ht="38.25" customHeight="1">
      <c r="B4" s="118" t="s">
        <v>110</v>
      </c>
      <c r="C4" s="119"/>
      <c r="D4" s="120"/>
    </row>
    <row r="5" spans="2:4" ht="15.75">
      <c r="B5" s="46" t="s">
        <v>412</v>
      </c>
      <c r="C5" s="26"/>
      <c r="D5" s="45" t="s">
        <v>148</v>
      </c>
    </row>
    <row r="6" spans="2:4" ht="15.75">
      <c r="B6" s="46" t="s">
        <v>410</v>
      </c>
      <c r="C6" s="26"/>
      <c r="D6" s="45" t="s">
        <v>148</v>
      </c>
    </row>
    <row r="7" spans="2:4" ht="15.75">
      <c r="B7" s="46" t="s">
        <v>150</v>
      </c>
      <c r="C7" s="26"/>
      <c r="D7" s="45" t="s">
        <v>148</v>
      </c>
    </row>
    <row r="8" spans="2:4" ht="21" customHeight="1">
      <c r="B8" s="46" t="s">
        <v>151</v>
      </c>
      <c r="C8" s="26"/>
      <c r="D8" s="45" t="s">
        <v>148</v>
      </c>
    </row>
    <row r="9" spans="2:4" ht="31.5">
      <c r="B9" s="46" t="s">
        <v>411</v>
      </c>
      <c r="C9" s="26"/>
      <c r="D9" s="45" t="s">
        <v>148</v>
      </c>
    </row>
    <row r="10" spans="2:4" ht="18" customHeight="1">
      <c r="B10" s="121" t="s">
        <v>149</v>
      </c>
      <c r="C10" s="122"/>
      <c r="D10" s="123"/>
    </row>
    <row r="11" spans="2:4" ht="15.75">
      <c r="B11" s="29"/>
      <c r="C11" s="26"/>
      <c r="D11" s="45" t="s">
        <v>148</v>
      </c>
    </row>
    <row r="12" spans="2:4" ht="15.75">
      <c r="B12" s="29"/>
      <c r="C12" s="26"/>
      <c r="D12" s="45" t="s">
        <v>148</v>
      </c>
    </row>
    <row r="13" spans="2:4" ht="15.75">
      <c r="B13" s="29"/>
      <c r="C13" s="26"/>
      <c r="D13" s="45" t="s">
        <v>148</v>
      </c>
    </row>
    <row r="14" spans="2:4" ht="15.75">
      <c r="B14" s="29"/>
      <c r="C14" s="26"/>
      <c r="D14" s="45" t="s">
        <v>148</v>
      </c>
    </row>
    <row r="15" spans="2:4" ht="15.75">
      <c r="B15" s="29"/>
      <c r="C15" s="26"/>
      <c r="D15" s="45" t="s">
        <v>148</v>
      </c>
    </row>
    <row r="16" spans="2:4" ht="15.75">
      <c r="B16" s="29"/>
      <c r="C16" s="26"/>
      <c r="D16" s="45" t="s">
        <v>148</v>
      </c>
    </row>
    <row r="17" spans="2:4" ht="15.75">
      <c r="B17" s="29"/>
      <c r="C17" s="26"/>
      <c r="D17" s="45" t="s">
        <v>148</v>
      </c>
    </row>
    <row r="18" spans="2:4" ht="15.75">
      <c r="B18" s="29"/>
      <c r="C18" s="26"/>
      <c r="D18" s="45" t="s">
        <v>148</v>
      </c>
    </row>
    <row r="19" spans="2:4" ht="15.75">
      <c r="B19" s="29"/>
      <c r="C19" s="26"/>
      <c r="D19" s="45" t="s">
        <v>148</v>
      </c>
    </row>
    <row r="20" spans="2:4" ht="15.75">
      <c r="B20" s="29"/>
      <c r="C20" s="26"/>
      <c r="D20" s="45" t="s">
        <v>148</v>
      </c>
    </row>
    <row r="21" spans="2:4" ht="15.75">
      <c r="B21" s="29"/>
      <c r="C21" s="26"/>
      <c r="D21" s="45" t="s">
        <v>148</v>
      </c>
    </row>
    <row r="22" spans="2:4" ht="15.75">
      <c r="B22" s="29"/>
      <c r="C22" s="26"/>
      <c r="D22" s="45" t="s">
        <v>148</v>
      </c>
    </row>
    <row r="23" spans="2:4" ht="15.75">
      <c r="B23" s="29"/>
      <c r="C23" s="26"/>
      <c r="D23" s="45" t="s">
        <v>148</v>
      </c>
    </row>
    <row r="24" spans="2:4" ht="15.75">
      <c r="B24" s="29"/>
      <c r="C24" s="26"/>
      <c r="D24" s="45" t="s">
        <v>148</v>
      </c>
    </row>
    <row r="25" spans="2:4" ht="15.75">
      <c r="B25" s="29"/>
      <c r="C25" s="26"/>
      <c r="D25" s="45" t="s">
        <v>148</v>
      </c>
    </row>
    <row r="26" spans="2:4" ht="15.75">
      <c r="B26" s="29"/>
      <c r="C26" s="26"/>
      <c r="D26" s="45" t="s">
        <v>148</v>
      </c>
    </row>
    <row r="27" spans="2:4" ht="15.75">
      <c r="B27" s="29"/>
      <c r="C27" s="26"/>
      <c r="D27" s="45" t="s">
        <v>148</v>
      </c>
    </row>
    <row r="28" spans="2:4" ht="15.75">
      <c r="B28" s="29"/>
      <c r="C28" s="26"/>
      <c r="D28" s="45" t="s">
        <v>148</v>
      </c>
    </row>
    <row r="29" spans="2:4" ht="15.75">
      <c r="B29" s="29"/>
      <c r="C29" s="26"/>
      <c r="D29" s="45" t="s">
        <v>148</v>
      </c>
    </row>
    <row r="30" spans="2:4" ht="15.75">
      <c r="B30" s="29"/>
      <c r="C30" s="26"/>
      <c r="D30" s="45" t="s">
        <v>148</v>
      </c>
    </row>
    <row r="31" spans="2:4" ht="15.75">
      <c r="B31" s="29"/>
      <c r="C31" s="26"/>
      <c r="D31" s="45" t="s">
        <v>148</v>
      </c>
    </row>
    <row r="32" spans="2:4" ht="15.75">
      <c r="B32" s="29"/>
      <c r="C32" s="26"/>
      <c r="D32" s="45" t="s">
        <v>148</v>
      </c>
    </row>
    <row r="33" spans="2:4" ht="15.75">
      <c r="B33" s="29"/>
      <c r="C33" s="26"/>
      <c r="D33" s="45" t="s">
        <v>148</v>
      </c>
    </row>
    <row r="34" spans="2:4" ht="15.75">
      <c r="B34" s="29"/>
      <c r="C34" s="26"/>
      <c r="D34" s="45" t="s">
        <v>148</v>
      </c>
    </row>
    <row r="35" spans="2:4" ht="15.75">
      <c r="B35" s="29"/>
      <c r="C35" s="26"/>
      <c r="D35" s="45" t="s">
        <v>148</v>
      </c>
    </row>
    <row r="36" spans="2:4" ht="15.75">
      <c r="B36" s="29"/>
      <c r="C36" s="26"/>
      <c r="D36" s="45" t="s">
        <v>148</v>
      </c>
    </row>
    <row r="37" spans="2:4" ht="15.75">
      <c r="B37" s="29"/>
      <c r="C37" s="26"/>
      <c r="D37" s="45" t="s">
        <v>148</v>
      </c>
    </row>
    <row r="38" spans="2:4" ht="15.75">
      <c r="B38" s="29"/>
      <c r="C38" s="26"/>
      <c r="D38" s="45" t="s">
        <v>148</v>
      </c>
    </row>
    <row r="39" spans="2:4" ht="15.75">
      <c r="B39" s="29"/>
      <c r="C39" s="26"/>
      <c r="D39" s="45" t="s">
        <v>148</v>
      </c>
    </row>
    <row r="40" spans="2:4" ht="15.75">
      <c r="B40" s="29"/>
      <c r="C40" s="26"/>
      <c r="D40" s="45" t="s">
        <v>148</v>
      </c>
    </row>
    <row r="41" spans="2:4" ht="15.75">
      <c r="B41" s="29"/>
      <c r="C41" s="26"/>
      <c r="D41" s="45" t="s">
        <v>148</v>
      </c>
    </row>
    <row r="42" spans="2:4" ht="15.75">
      <c r="B42" s="29"/>
      <c r="C42" s="26"/>
      <c r="D42" s="45" t="s">
        <v>148</v>
      </c>
    </row>
    <row r="43" spans="2:4" ht="15.75">
      <c r="B43" s="29"/>
      <c r="C43" s="26"/>
      <c r="D43" s="45" t="s">
        <v>148</v>
      </c>
    </row>
    <row r="44" spans="2:4" ht="15.75">
      <c r="B44" s="29"/>
      <c r="C44" s="26"/>
      <c r="D44" s="45" t="s">
        <v>148</v>
      </c>
    </row>
    <row r="45" spans="2:4" ht="15.75">
      <c r="B45" s="29"/>
      <c r="C45" s="26"/>
      <c r="D45" s="45" t="s">
        <v>148</v>
      </c>
    </row>
    <row r="46" spans="2:4" ht="15.75">
      <c r="B46" s="29"/>
      <c r="C46" s="26"/>
      <c r="D46" s="45" t="s">
        <v>148</v>
      </c>
    </row>
    <row r="47" spans="2:4" ht="15.75">
      <c r="B47" s="29"/>
      <c r="C47" s="26"/>
      <c r="D47" s="45" t="s">
        <v>148</v>
      </c>
    </row>
    <row r="48" spans="2:4" ht="15.75">
      <c r="B48" s="29"/>
      <c r="C48" s="26"/>
      <c r="D48" s="45" t="s">
        <v>148</v>
      </c>
    </row>
    <row r="49" spans="2:4" ht="15.75">
      <c r="B49" s="29"/>
      <c r="C49" s="26"/>
      <c r="D49" s="45" t="s">
        <v>148</v>
      </c>
    </row>
    <row r="50" spans="2:4" ht="15.75">
      <c r="B50" s="29"/>
      <c r="C50" s="26"/>
      <c r="D50" s="45" t="s">
        <v>148</v>
      </c>
    </row>
  </sheetData>
  <sheetProtection password="8FF5" sheet="1" objects="1" scenarios="1"/>
  <mergeCells count="2">
    <mergeCell ref="B4:D4"/>
    <mergeCell ref="B10:D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2:G36"/>
  <sheetViews>
    <sheetView zoomScalePageLayoutView="0" workbookViewId="0" topLeftCell="B1">
      <selection activeCell="F44" sqref="F44"/>
    </sheetView>
  </sheetViews>
  <sheetFormatPr defaultColWidth="9.140625" defaultRowHeight="12.75"/>
  <cols>
    <col min="1" max="1" width="9.421875" style="47" hidden="1" customWidth="1"/>
    <col min="2" max="2" width="25.421875" style="47" customWidth="1"/>
    <col min="3" max="3" width="24.7109375" style="47" customWidth="1"/>
    <col min="4" max="4" width="30.57421875" style="47" customWidth="1"/>
    <col min="5" max="5" width="19.00390625" style="47" customWidth="1"/>
    <col min="6" max="6" width="20.8515625" style="47" customWidth="1"/>
    <col min="7" max="7" width="9.140625" style="47" hidden="1" customWidth="1"/>
    <col min="8" max="16384" width="9.140625" style="47" customWidth="1"/>
  </cols>
  <sheetData>
    <row r="2" spans="1:6" ht="41.25" customHeight="1">
      <c r="A2" s="120" t="s">
        <v>0</v>
      </c>
      <c r="B2" s="120"/>
      <c r="C2" s="120"/>
      <c r="D2" s="120"/>
      <c r="E2" s="120"/>
      <c r="F2" s="120"/>
    </row>
    <row r="4" spans="1:6" ht="31.5">
      <c r="A4" s="100" t="s">
        <v>409</v>
      </c>
      <c r="B4" s="101" t="s">
        <v>416</v>
      </c>
      <c r="C4" s="101" t="s">
        <v>417</v>
      </c>
      <c r="D4" s="101" t="s">
        <v>418</v>
      </c>
      <c r="E4" s="101" t="s">
        <v>421</v>
      </c>
      <c r="F4" s="101" t="s">
        <v>419</v>
      </c>
    </row>
    <row r="5" spans="1:7" ht="12.75">
      <c r="A5" s="96">
        <v>1</v>
      </c>
      <c r="B5" s="26"/>
      <c r="C5" s="26"/>
      <c r="D5" s="26"/>
      <c r="E5" s="26"/>
      <c r="F5" s="26"/>
      <c r="G5" s="47" t="str">
        <f>CONCATENATE("insert into coder (Coder, FName, SName, TName, UName, UID, CodEGN) values (",A5,",'",B5,"','",C5,"','",D5,"','",F5,"', 1, '",E5,"')")</f>
        <v>insert into coder (Coder, FName, SName, TName, UName, UID, CodEGN) values (1,'','','','', 1, '')</v>
      </c>
    </row>
    <row r="6" spans="1:6" ht="12.75">
      <c r="A6" s="96"/>
      <c r="B6" s="26"/>
      <c r="C6" s="26"/>
      <c r="D6" s="26"/>
      <c r="E6" s="26"/>
      <c r="F6" s="26"/>
    </row>
    <row r="7" spans="1:7" ht="12.75">
      <c r="A7" s="96">
        <v>2</v>
      </c>
      <c r="B7" s="26"/>
      <c r="C7" s="26"/>
      <c r="D7" s="26"/>
      <c r="E7" s="26"/>
      <c r="F7" s="26"/>
      <c r="G7" s="47" t="str">
        <f aca="true" t="shared" si="0" ref="G7:G36">CONCATENATE("insert into coder (Coder, FName, SName, TName, UName, UID, CodEGN) values (",A7,",'",B7,"','",C7,"','",D7,"','",F7,"', 1, '",E7,"')")</f>
        <v>insert into coder (Coder, FName, SName, TName, UName, UID, CodEGN) values (2,'','','','', 1, '')</v>
      </c>
    </row>
    <row r="8" spans="1:7" ht="12.75">
      <c r="A8" s="96">
        <v>3</v>
      </c>
      <c r="B8" s="26"/>
      <c r="C8" s="26"/>
      <c r="D8" s="26"/>
      <c r="E8" s="26"/>
      <c r="F8" s="26"/>
      <c r="G8" s="47" t="str">
        <f t="shared" si="0"/>
        <v>insert into coder (Coder, FName, SName, TName, UName, UID, CodEGN) values (3,'','','','', 1, '')</v>
      </c>
    </row>
    <row r="9" spans="1:7" ht="12.75">
      <c r="A9" s="96">
        <v>4</v>
      </c>
      <c r="B9" s="26"/>
      <c r="C9" s="26"/>
      <c r="D9" s="26"/>
      <c r="E9" s="26"/>
      <c r="F9" s="26"/>
      <c r="G9" s="47" t="str">
        <f t="shared" si="0"/>
        <v>insert into coder (Coder, FName, SName, TName, UName, UID, CodEGN) values (4,'','','','', 1, '')</v>
      </c>
    </row>
    <row r="10" spans="1:7" ht="12.75">
      <c r="A10" s="96">
        <v>5</v>
      </c>
      <c r="B10" s="26"/>
      <c r="C10" s="26"/>
      <c r="D10" s="26"/>
      <c r="E10" s="26"/>
      <c r="F10" s="26"/>
      <c r="G10" s="47" t="str">
        <f t="shared" si="0"/>
        <v>insert into coder (Coder, FName, SName, TName, UName, UID, CodEGN) values (5,'','','','', 1, '')</v>
      </c>
    </row>
    <row r="11" spans="1:7" ht="12.75">
      <c r="A11" s="96">
        <v>6</v>
      </c>
      <c r="B11" s="26"/>
      <c r="C11" s="26"/>
      <c r="D11" s="26"/>
      <c r="E11" s="26"/>
      <c r="F11" s="26"/>
      <c r="G11" s="47" t="str">
        <f t="shared" si="0"/>
        <v>insert into coder (Coder, FName, SName, TName, UName, UID, CodEGN) values (6,'','','','', 1, '')</v>
      </c>
    </row>
    <row r="12" spans="1:7" ht="12.75">
      <c r="A12" s="96">
        <v>7</v>
      </c>
      <c r="B12" s="26"/>
      <c r="C12" s="26"/>
      <c r="D12" s="26"/>
      <c r="E12" s="26"/>
      <c r="F12" s="26"/>
      <c r="G12" s="47" t="str">
        <f t="shared" si="0"/>
        <v>insert into coder (Coder, FName, SName, TName, UName, UID, CodEGN) values (7,'','','','', 1, '')</v>
      </c>
    </row>
    <row r="13" spans="1:7" ht="12.75">
      <c r="A13" s="96">
        <v>8</v>
      </c>
      <c r="B13" s="26"/>
      <c r="C13" s="26"/>
      <c r="D13" s="26"/>
      <c r="E13" s="26"/>
      <c r="F13" s="26"/>
      <c r="G13" s="47" t="str">
        <f t="shared" si="0"/>
        <v>insert into coder (Coder, FName, SName, TName, UName, UID, CodEGN) values (8,'','','','', 1, '')</v>
      </c>
    </row>
    <row r="14" spans="1:7" ht="12.75">
      <c r="A14" s="96">
        <v>9</v>
      </c>
      <c r="B14" s="26"/>
      <c r="C14" s="26"/>
      <c r="D14" s="26"/>
      <c r="E14" s="26"/>
      <c r="F14" s="26"/>
      <c r="G14" s="47" t="str">
        <f t="shared" si="0"/>
        <v>insert into coder (Coder, FName, SName, TName, UName, UID, CodEGN) values (9,'','','','', 1, '')</v>
      </c>
    </row>
    <row r="15" spans="1:7" ht="12.75">
      <c r="A15" s="96">
        <v>10</v>
      </c>
      <c r="B15" s="26"/>
      <c r="C15" s="26"/>
      <c r="D15" s="26"/>
      <c r="E15" s="26"/>
      <c r="F15" s="26"/>
      <c r="G15" s="47" t="str">
        <f t="shared" si="0"/>
        <v>insert into coder (Coder, FName, SName, TName, UName, UID, CodEGN) values (10,'','','','', 1, '')</v>
      </c>
    </row>
    <row r="16" spans="1:7" ht="12.75">
      <c r="A16" s="96">
        <v>11</v>
      </c>
      <c r="B16" s="26"/>
      <c r="C16" s="26"/>
      <c r="D16" s="26"/>
      <c r="E16" s="26"/>
      <c r="F16" s="26"/>
      <c r="G16" s="47" t="str">
        <f t="shared" si="0"/>
        <v>insert into coder (Coder, FName, SName, TName, UName, UID, CodEGN) values (11,'','','','', 1, '')</v>
      </c>
    </row>
    <row r="17" spans="1:7" ht="12.75">
      <c r="A17" s="96">
        <v>12</v>
      </c>
      <c r="B17" s="26"/>
      <c r="C17" s="26"/>
      <c r="D17" s="26"/>
      <c r="E17" s="26"/>
      <c r="F17" s="26"/>
      <c r="G17" s="47" t="str">
        <f t="shared" si="0"/>
        <v>insert into coder (Coder, FName, SName, TName, UName, UID, CodEGN) values (12,'','','','', 1, '')</v>
      </c>
    </row>
    <row r="18" spans="1:7" ht="12.75">
      <c r="A18" s="96">
        <v>13</v>
      </c>
      <c r="B18" s="26"/>
      <c r="C18" s="26"/>
      <c r="D18" s="26"/>
      <c r="E18" s="26"/>
      <c r="F18" s="26"/>
      <c r="G18" s="47" t="str">
        <f t="shared" si="0"/>
        <v>insert into coder (Coder, FName, SName, TName, UName, UID, CodEGN) values (13,'','','','', 1, '')</v>
      </c>
    </row>
    <row r="19" spans="1:7" ht="12.75">
      <c r="A19" s="96">
        <v>14</v>
      </c>
      <c r="B19" s="26"/>
      <c r="C19" s="26"/>
      <c r="D19" s="26"/>
      <c r="E19" s="26"/>
      <c r="F19" s="26"/>
      <c r="G19" s="47" t="str">
        <f t="shared" si="0"/>
        <v>insert into coder (Coder, FName, SName, TName, UName, UID, CodEGN) values (14,'','','','', 1, '')</v>
      </c>
    </row>
    <row r="20" spans="1:7" ht="12.75">
      <c r="A20" s="96">
        <v>15</v>
      </c>
      <c r="B20" s="26"/>
      <c r="C20" s="26"/>
      <c r="D20" s="26"/>
      <c r="E20" s="26"/>
      <c r="F20" s="26"/>
      <c r="G20" s="47" t="str">
        <f t="shared" si="0"/>
        <v>insert into coder (Coder, FName, SName, TName, UName, UID, CodEGN) values (15,'','','','', 1, '')</v>
      </c>
    </row>
    <row r="21" spans="1:7" ht="12.75">
      <c r="A21" s="96">
        <v>16</v>
      </c>
      <c r="B21" s="26"/>
      <c r="C21" s="26"/>
      <c r="D21" s="67"/>
      <c r="E21" s="26"/>
      <c r="F21" s="26"/>
      <c r="G21" s="47" t="str">
        <f t="shared" si="0"/>
        <v>insert into coder (Coder, FName, SName, TName, UName, UID, CodEGN) values (16,'','','','', 1, '')</v>
      </c>
    </row>
    <row r="22" spans="1:7" ht="12.75">
      <c r="A22" s="96">
        <v>17</v>
      </c>
      <c r="B22" s="26"/>
      <c r="C22" s="26"/>
      <c r="D22" s="26"/>
      <c r="E22" s="26"/>
      <c r="F22" s="26"/>
      <c r="G22" s="47" t="str">
        <f t="shared" si="0"/>
        <v>insert into coder (Coder, FName, SName, TName, UName, UID, CodEGN) values (17,'','','','', 1, '')</v>
      </c>
    </row>
    <row r="23" spans="1:7" ht="12.75">
      <c r="A23" s="96">
        <v>18</v>
      </c>
      <c r="B23" s="26"/>
      <c r="C23" s="26"/>
      <c r="D23" s="26"/>
      <c r="E23" s="26"/>
      <c r="F23" s="26"/>
      <c r="G23" s="47" t="str">
        <f t="shared" si="0"/>
        <v>insert into coder (Coder, FName, SName, TName, UName, UID, CodEGN) values (18,'','','','', 1, '')</v>
      </c>
    </row>
    <row r="24" spans="1:7" ht="12.75">
      <c r="A24" s="96">
        <v>19</v>
      </c>
      <c r="B24" s="26"/>
      <c r="C24" s="26"/>
      <c r="D24" s="26"/>
      <c r="E24" s="26"/>
      <c r="F24" s="26"/>
      <c r="G24" s="47" t="str">
        <f t="shared" si="0"/>
        <v>insert into coder (Coder, FName, SName, TName, UName, UID, CodEGN) values (19,'','','','', 1, '')</v>
      </c>
    </row>
    <row r="25" spans="1:7" ht="12.75">
      <c r="A25" s="96">
        <v>20</v>
      </c>
      <c r="B25" s="26"/>
      <c r="C25" s="26"/>
      <c r="D25" s="26"/>
      <c r="E25" s="26"/>
      <c r="F25" s="26"/>
      <c r="G25" s="47" t="str">
        <f t="shared" si="0"/>
        <v>insert into coder (Coder, FName, SName, TName, UName, UID, CodEGN) values (20,'','','','', 1, '')</v>
      </c>
    </row>
    <row r="26" spans="1:7" ht="12.75">
      <c r="A26" s="96">
        <v>21</v>
      </c>
      <c r="B26" s="26"/>
      <c r="C26" s="26"/>
      <c r="D26" s="26"/>
      <c r="E26" s="26"/>
      <c r="F26" s="26"/>
      <c r="G26" s="47" t="str">
        <f t="shared" si="0"/>
        <v>insert into coder (Coder, FName, SName, TName, UName, UID, CodEGN) values (21,'','','','', 1, '')</v>
      </c>
    </row>
    <row r="27" spans="1:7" ht="12.75">
      <c r="A27" s="96">
        <v>22</v>
      </c>
      <c r="B27" s="26"/>
      <c r="C27" s="26"/>
      <c r="D27" s="26"/>
      <c r="E27" s="26"/>
      <c r="F27" s="26"/>
      <c r="G27" s="47" t="str">
        <f t="shared" si="0"/>
        <v>insert into coder (Coder, FName, SName, TName, UName, UID, CodEGN) values (22,'','','','', 1, '')</v>
      </c>
    </row>
    <row r="28" spans="1:7" ht="12.75">
      <c r="A28" s="96">
        <v>23</v>
      </c>
      <c r="B28" s="26"/>
      <c r="C28" s="26"/>
      <c r="D28" s="26"/>
      <c r="E28" s="26"/>
      <c r="F28" s="26"/>
      <c r="G28" s="47" t="str">
        <f t="shared" si="0"/>
        <v>insert into coder (Coder, FName, SName, TName, UName, UID, CodEGN) values (23,'','','','', 1, '')</v>
      </c>
    </row>
    <row r="29" spans="1:7" ht="12.75">
      <c r="A29" s="96">
        <v>24</v>
      </c>
      <c r="B29" s="26"/>
      <c r="C29" s="26"/>
      <c r="D29" s="26"/>
      <c r="E29" s="26"/>
      <c r="F29" s="26"/>
      <c r="G29" s="47" t="str">
        <f t="shared" si="0"/>
        <v>insert into coder (Coder, FName, SName, TName, UName, UID, CodEGN) values (24,'','','','', 1, '')</v>
      </c>
    </row>
    <row r="30" spans="1:7" ht="12.75">
      <c r="A30" s="96">
        <v>25</v>
      </c>
      <c r="B30" s="26"/>
      <c r="C30" s="26"/>
      <c r="D30" s="26"/>
      <c r="E30" s="26"/>
      <c r="F30" s="26"/>
      <c r="G30" s="47" t="str">
        <f t="shared" si="0"/>
        <v>insert into coder (Coder, FName, SName, TName, UName, UID, CodEGN) values (25,'','','','', 1, '')</v>
      </c>
    </row>
    <row r="31" spans="1:7" ht="12.75">
      <c r="A31" s="96">
        <v>26</v>
      </c>
      <c r="B31" s="26"/>
      <c r="C31" s="26"/>
      <c r="D31" s="26"/>
      <c r="E31" s="26"/>
      <c r="F31" s="26"/>
      <c r="G31" s="47" t="str">
        <f t="shared" si="0"/>
        <v>insert into coder (Coder, FName, SName, TName, UName, UID, CodEGN) values (26,'','','','', 1, '')</v>
      </c>
    </row>
    <row r="32" spans="1:7" ht="12.75">
      <c r="A32" s="96">
        <v>27</v>
      </c>
      <c r="B32" s="26"/>
      <c r="C32" s="26"/>
      <c r="D32" s="26"/>
      <c r="E32" s="26"/>
      <c r="F32" s="26"/>
      <c r="G32" s="47" t="str">
        <f t="shared" si="0"/>
        <v>insert into coder (Coder, FName, SName, TName, UName, UID, CodEGN) values (27,'','','','', 1, '')</v>
      </c>
    </row>
    <row r="33" spans="1:7" ht="12.75">
      <c r="A33" s="96">
        <v>28</v>
      </c>
      <c r="B33" s="26"/>
      <c r="C33" s="26"/>
      <c r="D33" s="26"/>
      <c r="E33" s="26"/>
      <c r="F33" s="26"/>
      <c r="G33" s="47" t="str">
        <f t="shared" si="0"/>
        <v>insert into coder (Coder, FName, SName, TName, UName, UID, CodEGN) values (28,'','','','', 1, '')</v>
      </c>
    </row>
    <row r="34" spans="1:7" ht="12.75">
      <c r="A34" s="96">
        <v>29</v>
      </c>
      <c r="B34" s="26"/>
      <c r="C34" s="26"/>
      <c r="D34" s="26"/>
      <c r="E34" s="26"/>
      <c r="F34" s="26"/>
      <c r="G34" s="47" t="str">
        <f t="shared" si="0"/>
        <v>insert into coder (Coder, FName, SName, TName, UName, UID, CodEGN) values (29,'','','','', 1, '')</v>
      </c>
    </row>
    <row r="35" spans="1:7" ht="12.75">
      <c r="A35" s="96">
        <v>30</v>
      </c>
      <c r="B35" s="26"/>
      <c r="C35" s="26"/>
      <c r="D35" s="26"/>
      <c r="E35" s="26"/>
      <c r="F35" s="26"/>
      <c r="G35" s="47" t="str">
        <f t="shared" si="0"/>
        <v>insert into coder (Coder, FName, SName, TName, UName, UID, CodEGN) values (30,'','','','', 1, '')</v>
      </c>
    </row>
    <row r="36" spans="1:7" ht="12.75">
      <c r="A36" s="96">
        <v>31</v>
      </c>
      <c r="B36" s="26"/>
      <c r="C36" s="26"/>
      <c r="D36" s="26"/>
      <c r="E36" s="26"/>
      <c r="F36" s="26"/>
      <c r="G36" s="47" t="str">
        <f t="shared" si="0"/>
        <v>insert into coder (Coder, FName, SName, TName, UName, UID, CodEGN) values (31,'','','','', 1, '')</v>
      </c>
    </row>
  </sheetData>
  <sheetProtection sheet="1" scenarios="1" insertRows="0" insertHyperlinks="0" deleteRows="0"/>
  <mergeCells count="1">
    <mergeCell ref="A2:F2"/>
  </mergeCells>
  <dataValidations count="1">
    <dataValidation type="whole" allowBlank="1" showInputMessage="1" showErrorMessage="1" errorTitle="Грешка" error="Трябва да се въведе число" sqref="A5:A36">
      <formula1>0</formula1>
      <formula2>999</formula2>
    </dataValidation>
  </dataValidations>
  <printOptions/>
  <pageMargins left="0.75" right="0.75" top="1" bottom="1" header="0.5" footer="0.5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2:K72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43.57421875" style="47" customWidth="1"/>
    <col min="2" max="3" width="15.00390625" style="47" customWidth="1"/>
    <col min="4" max="4" width="21.8515625" style="47" hidden="1" customWidth="1"/>
    <col min="5" max="5" width="32.28125" style="47" hidden="1" customWidth="1"/>
    <col min="6" max="6" width="11.00390625" style="48" hidden="1" customWidth="1"/>
    <col min="7" max="7" width="26.421875" style="47" customWidth="1"/>
    <col min="8" max="8" width="24.28125" style="47" customWidth="1"/>
    <col min="9" max="9" width="20.8515625" style="47" customWidth="1"/>
    <col min="10" max="16384" width="9.140625" style="47" customWidth="1"/>
  </cols>
  <sheetData>
    <row r="2" spans="1:7" ht="26.25" customHeight="1">
      <c r="A2" s="138" t="s">
        <v>511</v>
      </c>
      <c r="B2" s="137"/>
      <c r="C2" s="49"/>
      <c r="D2" s="49"/>
      <c r="E2" s="49"/>
      <c r="F2" s="50"/>
      <c r="G2" s="49"/>
    </row>
    <row r="4" spans="1:6" ht="38.25">
      <c r="A4" s="51" t="s">
        <v>510</v>
      </c>
      <c r="B4" s="51" t="s">
        <v>931</v>
      </c>
      <c r="C4" s="51" t="s">
        <v>932</v>
      </c>
      <c r="D4" s="71">
        <v>2008</v>
      </c>
      <c r="E4" s="71" t="s">
        <v>513</v>
      </c>
      <c r="F4" s="71">
        <v>2009</v>
      </c>
    </row>
    <row r="5" spans="1:6" ht="12.75">
      <c r="A5" s="102" t="s">
        <v>929</v>
      </c>
      <c r="B5" s="70"/>
      <c r="C5" s="70"/>
      <c r="D5" s="77">
        <f>IF(B5=0,"",CONCATENATE(" up_NHIFAgreeNumber 200802,'",B5,"',0"))</f>
      </c>
      <c r="E5" s="77">
        <f>IF(C5=0,"",CONCATENATE("up_NHIFAgreeNumber 200901,'",C5,"',1"))</f>
      </c>
      <c r="F5" s="47" t="e">
        <f>IF(#REF!=0,"",CONCATENATE("up_NHIFAgreeNumber 200901,'",#REF!,"',0"))</f>
        <v>#REF!</v>
      </c>
    </row>
    <row r="6" spans="1:7" ht="12.75">
      <c r="A6" s="102" t="s">
        <v>930</v>
      </c>
      <c r="B6" s="70"/>
      <c r="C6" s="70"/>
      <c r="D6" s="47">
        <f>IF(B6=0,"",CONCATENATE("up_NHIFAgreeNumber 200805,'",B6,"',0"))</f>
      </c>
      <c r="E6" s="77">
        <f>IF(C6=0,"",CONCATENATE("up_NHIFAgreeNumber 200905,'",C6,"',1"))</f>
      </c>
      <c r="F6" s="47" t="e">
        <f>IF(#REF!=0,"",CONCATENATE("up_NHIFAgreeNumber 200905,'",#REF!,"',0"))</f>
        <v>#REF!</v>
      </c>
      <c r="G6" s="77"/>
    </row>
    <row r="7" spans="1:7" ht="12.75">
      <c r="A7" s="103"/>
      <c r="B7" s="104"/>
      <c r="C7" s="104"/>
      <c r="F7" s="47"/>
      <c r="G7" s="77"/>
    </row>
    <row r="8" ht="12.75">
      <c r="F8" s="47"/>
    </row>
    <row r="9" ht="12.75">
      <c r="F9" s="47"/>
    </row>
    <row r="10" ht="12.75">
      <c r="F10" s="47"/>
    </row>
    <row r="11" ht="12.75">
      <c r="F11" s="47"/>
    </row>
    <row r="12" ht="12.75">
      <c r="F12" s="47"/>
    </row>
    <row r="13" ht="12.75">
      <c r="F13" s="47"/>
    </row>
    <row r="14" spans="1:6" ht="12.75">
      <c r="A14" s="47" t="s">
        <v>397</v>
      </c>
      <c r="F14" s="47"/>
    </row>
    <row r="15" ht="12.75">
      <c r="F15" s="47"/>
    </row>
    <row r="16" ht="12.75">
      <c r="F16" s="47"/>
    </row>
    <row r="17" ht="12.75">
      <c r="F17" s="47"/>
    </row>
    <row r="18" ht="12.75">
      <c r="F18" s="47"/>
    </row>
    <row r="19" ht="12.75">
      <c r="F19" s="47"/>
    </row>
    <row r="22" ht="12.75">
      <c r="H22" s="48"/>
    </row>
    <row r="23" ht="12.75">
      <c r="H23" s="48"/>
    </row>
    <row r="24" ht="12.75">
      <c r="H24" s="48"/>
    </row>
    <row r="25" ht="12.75">
      <c r="H25" s="48"/>
    </row>
    <row r="26" ht="12.75">
      <c r="H26" s="48"/>
    </row>
    <row r="27" ht="12.75">
      <c r="H27" s="48"/>
    </row>
    <row r="61" spans="6:11" ht="12.75">
      <c r="F61" s="15"/>
      <c r="K61" s="105"/>
    </row>
    <row r="62" ht="12.75">
      <c r="K62" s="105"/>
    </row>
    <row r="63" ht="12.75">
      <c r="K63" s="105"/>
    </row>
    <row r="64" ht="12.75">
      <c r="K64" s="105"/>
    </row>
    <row r="65" spans="4:11" ht="12.75">
      <c r="D65" s="106"/>
      <c r="E65" s="106"/>
      <c r="K65" s="105"/>
    </row>
    <row r="66" ht="12.75">
      <c r="K66" s="105"/>
    </row>
    <row r="67" ht="12.75">
      <c r="K67" s="105"/>
    </row>
    <row r="68" ht="12.75">
      <c r="K68" s="105"/>
    </row>
    <row r="69" ht="12.75">
      <c r="K69" s="105"/>
    </row>
    <row r="70" ht="12.75">
      <c r="K70" s="105"/>
    </row>
    <row r="71" ht="12.75">
      <c r="K71" s="105"/>
    </row>
    <row r="72" ht="12.75">
      <c r="K72" s="105"/>
    </row>
  </sheetData>
  <sheetProtection password="8FF5" sheet="1" selectLockedCells="1"/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zoomScalePageLayoutView="0" workbookViewId="0" topLeftCell="B1">
      <selection activeCell="N21" sqref="N21"/>
    </sheetView>
  </sheetViews>
  <sheetFormatPr defaultColWidth="9.140625" defaultRowHeight="12.75"/>
  <cols>
    <col min="1" max="1" width="14.28125" style="0" hidden="1" customWidth="1"/>
  </cols>
  <sheetData>
    <row r="1" ht="12" customHeight="1"/>
  </sheetData>
  <sheetProtection password="8FF5" sheet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D41"/>
  <sheetViews>
    <sheetView zoomScalePageLayoutView="0" workbookViewId="0" topLeftCell="A1">
      <selection activeCell="F44" sqref="F44"/>
    </sheetView>
  </sheetViews>
  <sheetFormatPr defaultColWidth="9.140625" defaultRowHeight="12.75"/>
  <cols>
    <col min="1" max="1" width="46.8515625" style="0" customWidth="1"/>
    <col min="2" max="2" width="40.57421875" style="0" customWidth="1"/>
    <col min="3" max="3" width="10.00390625" style="0" customWidth="1"/>
    <col min="4" max="4" width="22.7109375" style="0" hidden="1" customWidth="1"/>
  </cols>
  <sheetData>
    <row r="1" ht="13.5" thickBot="1"/>
    <row r="2" spans="1:2" ht="24" customHeight="1" thickBot="1">
      <c r="A2" s="127" t="s">
        <v>413</v>
      </c>
      <c r="B2" s="128"/>
    </row>
    <row r="3" spans="1:4" ht="12.75">
      <c r="A3" s="13" t="s">
        <v>132</v>
      </c>
      <c r="B3" s="23"/>
      <c r="D3" s="15">
        <f>IF(OR(LEN(B3)&gt;2,NOT(ISNUMBER(B3))),0,IF(LEN(B3)&lt;2,CONCATENATE("'0",B3,"'"),CONCATENATE("'",B3,"'")))</f>
        <v>0</v>
      </c>
    </row>
    <row r="4" spans="1:4" ht="12.75">
      <c r="A4" s="12" t="s">
        <v>131</v>
      </c>
      <c r="B4" s="24"/>
      <c r="D4" s="15">
        <f>IF(OR(LEN(B4)&gt;2,NOT(ISNUMBER(B4))),0,IF(LEN(B4)&lt;2,CONCATENATE("'0",B4,"'"),CONCATENATE("'",B4,"'")))</f>
        <v>0</v>
      </c>
    </row>
    <row r="5" spans="1:4" ht="12.75">
      <c r="A5" s="13" t="s">
        <v>1</v>
      </c>
      <c r="B5" s="25"/>
      <c r="D5" s="16">
        <f>IF(LEN(B5)=10,CONCATENATE("'",B5,"'"),0)</f>
        <v>0</v>
      </c>
    </row>
    <row r="6" spans="1:4" ht="12.75">
      <c r="A6" s="13" t="s">
        <v>512</v>
      </c>
      <c r="B6" s="25"/>
      <c r="D6" s="16" t="str">
        <f>CONCATENATE("'",B6,"'")</f>
        <v>''</v>
      </c>
    </row>
    <row r="7" spans="1:4" ht="12.75">
      <c r="A7" s="13" t="s">
        <v>133</v>
      </c>
      <c r="B7" s="25"/>
      <c r="D7" s="16" t="str">
        <f aca="true" t="shared" si="0" ref="D7:D25">CONCATENATE("'",B7,"'")</f>
        <v>''</v>
      </c>
    </row>
    <row r="8" spans="1:4" ht="12.75">
      <c r="A8" s="13" t="s">
        <v>134</v>
      </c>
      <c r="B8" s="25"/>
      <c r="D8" s="16" t="str">
        <f t="shared" si="0"/>
        <v>''</v>
      </c>
    </row>
    <row r="9" spans="1:4" ht="12.75">
      <c r="A9" s="13" t="s">
        <v>135</v>
      </c>
      <c r="B9" s="25"/>
      <c r="D9" s="16" t="str">
        <f t="shared" si="0"/>
        <v>''</v>
      </c>
    </row>
    <row r="10" spans="1:4" ht="12.75">
      <c r="A10" s="13" t="s">
        <v>136</v>
      </c>
      <c r="B10" s="25"/>
      <c r="D10" s="16" t="str">
        <f t="shared" si="0"/>
        <v>''</v>
      </c>
    </row>
    <row r="11" spans="1:4" ht="12.75">
      <c r="A11" s="13" t="s">
        <v>414</v>
      </c>
      <c r="B11" s="25"/>
      <c r="D11" s="16" t="str">
        <f t="shared" si="0"/>
        <v>''</v>
      </c>
    </row>
    <row r="12" spans="1:4" ht="12.75">
      <c r="A12" s="13" t="s">
        <v>409</v>
      </c>
      <c r="B12" s="25"/>
      <c r="D12" s="16" t="str">
        <f>CONCATENATE("'",B12,"'")</f>
        <v>''</v>
      </c>
    </row>
    <row r="13" spans="1:4" ht="12.75">
      <c r="A13" s="13" t="s">
        <v>125</v>
      </c>
      <c r="B13" s="25"/>
      <c r="D13" s="16" t="str">
        <f t="shared" si="0"/>
        <v>''</v>
      </c>
    </row>
    <row r="14" spans="1:4" ht="12.75">
      <c r="A14" s="13" t="s">
        <v>126</v>
      </c>
      <c r="B14" s="25"/>
      <c r="D14" s="16" t="str">
        <f t="shared" si="0"/>
        <v>''</v>
      </c>
    </row>
    <row r="15" spans="1:4" ht="12.75">
      <c r="A15" s="13" t="s">
        <v>127</v>
      </c>
      <c r="B15" s="25"/>
      <c r="D15" s="16" t="str">
        <f t="shared" si="0"/>
        <v>''</v>
      </c>
    </row>
    <row r="16" spans="1:4" ht="12.75">
      <c r="A16" s="13" t="s">
        <v>128</v>
      </c>
      <c r="B16" s="25"/>
      <c r="D16" s="16" t="str">
        <f t="shared" si="0"/>
        <v>''</v>
      </c>
    </row>
    <row r="17" spans="1:4" ht="12.75">
      <c r="A17" s="13" t="s">
        <v>129</v>
      </c>
      <c r="B17" s="25"/>
      <c r="D17" s="16" t="str">
        <f t="shared" si="0"/>
        <v>''</v>
      </c>
    </row>
    <row r="18" spans="1:4" ht="12.75">
      <c r="A18" s="13" t="s">
        <v>137</v>
      </c>
      <c r="B18" s="25"/>
      <c r="D18" s="16" t="str">
        <f t="shared" si="0"/>
        <v>''</v>
      </c>
    </row>
    <row r="19" spans="1:4" ht="12.75">
      <c r="A19" s="13" t="s">
        <v>138</v>
      </c>
      <c r="B19" s="25"/>
      <c r="D19" s="16" t="str">
        <f t="shared" si="0"/>
        <v>''</v>
      </c>
    </row>
    <row r="20" spans="1:4" ht="12.75">
      <c r="A20" s="13" t="s">
        <v>139</v>
      </c>
      <c r="B20" s="56"/>
      <c r="D20" s="16" t="str">
        <f t="shared" si="0"/>
        <v>''</v>
      </c>
    </row>
    <row r="21" spans="1:4" ht="12.75">
      <c r="A21" s="13" t="s">
        <v>140</v>
      </c>
      <c r="B21" s="25"/>
      <c r="D21" s="16" t="str">
        <f t="shared" si="0"/>
        <v>''</v>
      </c>
    </row>
    <row r="22" spans="1:4" ht="12.75">
      <c r="A22" s="13" t="s">
        <v>141</v>
      </c>
      <c r="B22" s="25"/>
      <c r="D22" s="16" t="str">
        <f t="shared" si="0"/>
        <v>''</v>
      </c>
    </row>
    <row r="23" spans="1:4" ht="12.75">
      <c r="A23" s="14" t="s">
        <v>142</v>
      </c>
      <c r="B23" s="25"/>
      <c r="D23" s="16" t="str">
        <f t="shared" si="0"/>
        <v>''</v>
      </c>
    </row>
    <row r="24" spans="1:4" ht="12.75">
      <c r="A24" s="14" t="s">
        <v>143</v>
      </c>
      <c r="B24" s="25"/>
      <c r="D24" s="16" t="str">
        <f t="shared" si="0"/>
        <v>''</v>
      </c>
    </row>
    <row r="25" spans="1:4" ht="12.75">
      <c r="A25" s="14" t="s">
        <v>144</v>
      </c>
      <c r="B25" s="25"/>
      <c r="D25" s="16" t="str">
        <f t="shared" si="0"/>
        <v>''</v>
      </c>
    </row>
    <row r="26" spans="1:4" ht="25.5">
      <c r="A26" s="14" t="s">
        <v>145</v>
      </c>
      <c r="B26" s="107"/>
      <c r="D26" s="16" t="str">
        <f>CONCATENATE("'",B27,"'")</f>
        <v>''</v>
      </c>
    </row>
    <row r="27" spans="1:4" ht="25.5">
      <c r="A27" s="14" t="s">
        <v>146</v>
      </c>
      <c r="B27" s="25"/>
      <c r="D27" s="16" t="e">
        <f>CONCATENATE("'",#REF!,"'")</f>
        <v>#REF!</v>
      </c>
    </row>
    <row r="28" spans="1:4" ht="12.75">
      <c r="A28" s="28" t="s">
        <v>399</v>
      </c>
      <c r="B28" s="26"/>
      <c r="D28" s="16">
        <f>IF(B28&lt;0,0,IF(B28&gt;365,365,B28))</f>
        <v>0</v>
      </c>
    </row>
    <row r="29" spans="1:2" ht="12.75" customHeight="1">
      <c r="A29" s="129" t="s">
        <v>130</v>
      </c>
      <c r="B29" s="125"/>
    </row>
    <row r="30" spans="1:2" ht="12.75" customHeight="1">
      <c r="A30" s="126" t="str">
        <f>IF(D3=0,"ГРЕШЕН/НЕВЪВЕДЕН РЗОК НОМЕР! ТРЯБВА ДА Е ЧИСЛО ДО 2 ЦИФРИ ","")</f>
        <v>ГРЕШЕН/НЕВЪВЕДЕН РЗОК НОМЕР! ТРЯБВА ДА Е ЧИСЛО ДО 2 ЦИФРИ </v>
      </c>
      <c r="B30" s="125"/>
    </row>
    <row r="31" spans="1:2" ht="12.75" customHeight="1">
      <c r="A31" s="126" t="str">
        <f>IF(D4=0,"ГРЕШЕН/НЕВАЛИДЕН ЗДРАВЕН РАЙОН! ТРЯБВА ДА Е ЧИСЛО ДО 2 ЦИФРИ ","")</f>
        <v>ГРЕШЕН/НЕВАЛИДЕН ЗДРАВЕН РАЙОН! ТРЯБВА ДА Е ЧИСЛО ДО 2 ЦИФРИ </v>
      </c>
      <c r="B31" s="125"/>
    </row>
    <row r="32" spans="1:2" ht="12.75" customHeight="1">
      <c r="A32" s="126" t="str">
        <f>IF(D5=0,"ГРЕШЕН/НЕВЪВЕДЕН РЕГИСТРАЦИОНЕН НОМЕР НА БОЛНИЦА! ТРЯБВА ДА Е 10 ЦИФРЕН КОД","")</f>
        <v>ГРЕШЕН/НЕВЪВЕДЕН РЕГИСТРАЦИОНЕН НОМЕР НА БОЛНИЦА! ТРЯБВА ДА Е 10 ЦИФРЕН КОД</v>
      </c>
      <c r="B32" s="125"/>
    </row>
    <row r="33" spans="1:2" ht="12.75">
      <c r="A33" s="124" t="e">
        <f>IF(OR(D7="'",D8="'",D9="'",D10="'",D18="'",D19="'",D20="'",D21="'",D22="'",D23="'",D24="'",D25="'",D26="'",D27="'"),"НЕ СТЕ ПОПЪЛНИЛИ ВСИЧКИ ЗАДЪЛЖИТЕЛНИ ПОЛЕТА!","")</f>
        <v>#REF!</v>
      </c>
      <c r="B33" s="125"/>
    </row>
    <row r="36" spans="1:2" ht="12.75">
      <c r="A36" s="7"/>
      <c r="B36" s="7"/>
    </row>
    <row r="37" spans="1:2" ht="12.75">
      <c r="A37" s="7"/>
      <c r="B37" s="7"/>
    </row>
    <row r="38" spans="1:2" ht="12.75" hidden="1">
      <c r="A38" s="7" t="str">
        <f ca="1">CONCATENATE("update system set Hreg_id=",D3," , RHIF_ID=",D4,", Zav_KOD=",D5,", Name=",D7,", DateInstaled= ",NOW(),", hyear=2006, city=",D8,", Bank=",D18,", AccNum=",D19,", BankCode=",D20,", Bulstat=",D21,", DanNum=",D22,", obl_Name=",D9,", obs_name=",D10,", street=",D11,", AdrBlock=",D14)</f>
        <v>update system set Hreg_id=0 , RHIF_ID=0, Zav_KOD=0, Name='', DateInstaled= 41913.7280246528, hyear=2006, city='', Bank='', AccNum='', BankCode='', Bulstat='', DanNum='', obl_Name='', obs_name='', street='', AdrBlock=''</v>
      </c>
      <c r="B38" s="7"/>
    </row>
    <row r="39" spans="1:2" ht="12.75" hidden="1">
      <c r="A39" t="str">
        <f>CONCATENATE(A38,", AdrStage=",D16,", AdrApartment=",D17,", CodeMZ=",D6,", RepPhys=",D23,", nizp=",D28," where ID=1")</f>
        <v>update system set Hreg_id=0 , RHIF_ID=0, Zav_KOD=0, Name='', DateInstaled= 41913.7280246528, hyear=2006, city='', Bank='', AccNum='', BankCode='', Bulstat='', DanNum='', obl_Name='', obs_name='', street='', AdrBlock='', AdrStage='', AdrApartment='', CodeMZ='', RepPhys='', nizp=0 where ID=1</v>
      </c>
      <c r="B39" s="7"/>
    </row>
    <row r="40" spans="1:2" ht="12.75" hidden="1">
      <c r="A40" s="7" t="e">
        <f>CONCATENATE("insert into physist (ph_id, fname, sname, tname, uinl, egn, homehosp) values (",D23,",",D25,",",D26,",",D27,",",D23,",",D24,",1)")</f>
        <v>#REF!</v>
      </c>
      <c r="B40" s="7"/>
    </row>
    <row r="41" spans="1:2" ht="12.75" hidden="1">
      <c r="A41" t="str">
        <f>CONCATENATE("update physist set homehosp=1 where uinl=",D23)</f>
        <v>update physist set homehosp=1 where uinl=''</v>
      </c>
      <c r="B41" s="7"/>
    </row>
  </sheetData>
  <sheetProtection password="8FF5" sheet="1" objects="1" scenarios="1"/>
  <mergeCells count="6">
    <mergeCell ref="A33:B33"/>
    <mergeCell ref="A32:B32"/>
    <mergeCell ref="A2:B2"/>
    <mergeCell ref="A30:B30"/>
    <mergeCell ref="A31:B31"/>
    <mergeCell ref="A29:B29"/>
  </mergeCells>
  <dataValidations count="3">
    <dataValidation type="whole" allowBlank="1" showInputMessage="1" showErrorMessage="1" errorTitle="Грешка" error="В полето може да се въведе цяло число между 0 и 365" sqref="B28">
      <formula1>0</formula1>
      <formula2>365</formula2>
    </dataValidation>
    <dataValidation type="whole" allowBlank="1" showInputMessage="1" showErrorMessage="1" errorTitle="Грешка" error="Дължината на кода е един или два символа!" sqref="B3:B4">
      <formula1>1</formula1>
      <formula2>99</formula2>
    </dataValidation>
    <dataValidation type="textLength" operator="equal" allowBlank="1" showInputMessage="1" showErrorMessage="1" errorTitle="Грешка" error="Кода на лечебното заведени трябва да бъде 10 цифри" sqref="B5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W103"/>
  <sheetViews>
    <sheetView zoomScalePageLayoutView="0" workbookViewId="0" topLeftCell="A1">
      <selection activeCell="F44" sqref="F44"/>
    </sheetView>
  </sheetViews>
  <sheetFormatPr defaultColWidth="9.140625" defaultRowHeight="12.75"/>
  <cols>
    <col min="1" max="1" width="12.421875" style="0" bestFit="1" customWidth="1"/>
    <col min="2" max="2" width="11.7109375" style="0" customWidth="1"/>
    <col min="3" max="3" width="14.8515625" style="0" customWidth="1"/>
    <col min="4" max="4" width="14.140625" style="0" customWidth="1"/>
    <col min="5" max="5" width="15.00390625" style="0" customWidth="1"/>
    <col min="6" max="6" width="13.8515625" style="0" customWidth="1"/>
    <col min="7" max="8" width="4.421875" style="0" bestFit="1" customWidth="1"/>
    <col min="9" max="9" width="5.8515625" style="0" customWidth="1"/>
    <col min="10" max="10" width="5.7109375" style="0" customWidth="1"/>
    <col min="11" max="11" width="4.421875" style="0" bestFit="1" customWidth="1"/>
    <col min="12" max="12" width="5.57421875" style="0" customWidth="1"/>
    <col min="13" max="13" width="4.421875" style="0" bestFit="1" customWidth="1"/>
    <col min="14" max="14" width="3.8515625" style="0" bestFit="1" customWidth="1"/>
    <col min="15" max="15" width="44.140625" style="0" hidden="1" customWidth="1"/>
    <col min="16" max="16" width="9.140625" style="0" hidden="1" customWidth="1"/>
    <col min="17" max="30" width="9.140625" style="0" customWidth="1"/>
  </cols>
  <sheetData>
    <row r="2" spans="1:14" ht="42" customHeight="1">
      <c r="A2" s="131" t="s">
        <v>438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36.75" customHeight="1">
      <c r="A3" s="130" t="s">
        <v>424</v>
      </c>
      <c r="B3" s="130"/>
      <c r="C3" s="130"/>
      <c r="D3" s="130"/>
      <c r="E3" s="130"/>
      <c r="F3" s="130"/>
      <c r="G3" s="130" t="s">
        <v>423</v>
      </c>
      <c r="H3" s="130"/>
      <c r="I3" s="130"/>
      <c r="J3" s="130"/>
      <c r="K3" s="130"/>
      <c r="L3" s="130"/>
      <c r="M3" s="130"/>
      <c r="N3" s="130"/>
    </row>
    <row r="4" spans="1:14" ht="120.75" customHeight="1">
      <c r="A4" s="9" t="s">
        <v>422</v>
      </c>
      <c r="B4" s="9" t="s">
        <v>420</v>
      </c>
      <c r="C4" s="9" t="s">
        <v>416</v>
      </c>
      <c r="D4" s="9" t="s">
        <v>417</v>
      </c>
      <c r="E4" s="9" t="s">
        <v>418</v>
      </c>
      <c r="F4" s="9" t="s">
        <v>421</v>
      </c>
      <c r="G4" s="10" t="s">
        <v>425</v>
      </c>
      <c r="H4" s="10" t="s">
        <v>150</v>
      </c>
      <c r="I4" s="10" t="s">
        <v>426</v>
      </c>
      <c r="J4" s="10" t="s">
        <v>427</v>
      </c>
      <c r="K4" s="10" t="s">
        <v>151</v>
      </c>
      <c r="L4" s="10" t="s">
        <v>428</v>
      </c>
      <c r="M4" s="10" t="s">
        <v>429</v>
      </c>
      <c r="N4" s="10" t="s">
        <v>430</v>
      </c>
    </row>
    <row r="5" spans="1:23" ht="12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t="str">
        <f>CONCATENATE("insert into users (name, password, FName, SName, TName, EGN, isActive, prawa) values ('",A5,"','",B5,"','",C5,"','",D5,"','",E5,"','",F5,"', 1, 0)")</f>
        <v>insert into users (name, password, FName, SName, TName, EGN, isActive, prawa) values ('','','','','','', 1, 0)</v>
      </c>
      <c r="P5">
        <f>IF(G5=1,CONCATENATE("insert into userrole (UserID, RoleID, granteeid) select ID, 2, 1 from users where name='",A5,"'"),"")</f>
      </c>
      <c r="Q5">
        <f>IF(H5=1,CONCATENATE("insert into userrole (UserID, RoleID, granteeid) select ID, 3, 1 from users where name='",A5,"'"),"")</f>
      </c>
      <c r="R5">
        <f>IF(I5=1,CONCATENATE("insert into userrole (UserID, RoleID, granteeid) select ID, 4, 1 from users where name='",A5,"'"),"")</f>
      </c>
      <c r="S5">
        <f>IF(J5=1,CONCATENATE("insert into userrole (UserID, RoleID, granteeid) select ID, 5, 1 from users where name='",A5,"'"),"")</f>
      </c>
      <c r="T5">
        <f>IF(K5=1,CONCATENATE("insert into userrole (UserID, RoleID, granteeid) select ID, 6, 1 from users where name='",A5,"'"),"")</f>
      </c>
      <c r="U5">
        <f>IF(L5=1,CONCATENATE("insert into userrole (UserID, RoleID, granteeid) select ID, 7, 1 from users where name='",A5,"'"),"")</f>
      </c>
      <c r="V5">
        <f>IF(M5=1,CONCATENATE("insert into userrole (UserID, RoleID, granteeid) select ID, 8, 1 from users where name='",A5,"'"),"")</f>
      </c>
      <c r="W5">
        <f>IF(N5=1,CONCATENATE("insert into userrole (UserID, RoleID, granteeid) select ID, 9, 1 from users where name='",A5,"'"),"")</f>
      </c>
    </row>
    <row r="6" spans="1:23" ht="12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t="str">
        <f aca="true" t="shared" si="0" ref="O6:O69">CONCATENATE("insert into users (name, password, FName, SName, TName, EGN, isActive, prawa) values ('",A6,"','",B6,"','",C6,"','",D6,"','",E6,"','",F6,"', 1, 0)")</f>
        <v>insert into users (name, password, FName, SName, TName, EGN, isActive, prawa) values ('','','','','','', 1, 0)</v>
      </c>
      <c r="P6">
        <f aca="true" t="shared" si="1" ref="P6:P69">IF(G6=1,CONCATENATE("insert into userrole (UserID, RoleID, granteeid) select ID, 2, 1 from users where name='",A6,"'"),"")</f>
      </c>
      <c r="Q6">
        <f aca="true" t="shared" si="2" ref="Q6:Q69">IF(H6=1,CONCATENATE("insert into userrole (UserID, RoleID, granteeid) select ID, 3, 1 from users where name='",A6,"'"),"")</f>
      </c>
      <c r="R6">
        <f aca="true" t="shared" si="3" ref="R6:R69">IF(I6=1,CONCATENATE("insert into userrole (UserID, RoleID, granteeid) select ID, 4, 1 from users where name='",A6,"'"),"")</f>
      </c>
      <c r="S6">
        <f aca="true" t="shared" si="4" ref="S6:S69">IF(J6=1,CONCATENATE("insert into userrole (UserID, RoleID, granteeid) select ID, 5, 1 from users where name='",A6,"'"),"")</f>
      </c>
      <c r="T6">
        <f aca="true" t="shared" si="5" ref="T6:T69">IF(K6=1,CONCATENATE("insert into userrole (UserID, RoleID, granteeid) select ID, 6, 1 from users where name='",A6,"'"),"")</f>
      </c>
      <c r="U6">
        <f aca="true" t="shared" si="6" ref="U6:U69">IF(L6=1,CONCATENATE("insert into userrole (UserID, RoleID, granteeid) select ID, 7, 1 from users where name='",A6,"'"),"")</f>
      </c>
      <c r="V6">
        <f aca="true" t="shared" si="7" ref="V6:V69">IF(M6=1,CONCATENATE("insert into userrole (UserID, RoleID, granteeid) select ID, 8, 1 from users where name='",A6,"'"),"")</f>
      </c>
      <c r="W6">
        <f aca="true" t="shared" si="8" ref="W6:W69">IF(N6=1,CONCATENATE("insert into userrole (UserID, RoleID, granteeid) select ID, 9, 1 from users where name='",A6,"'"),"")</f>
      </c>
    </row>
    <row r="7" spans="1:23" ht="12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t="str">
        <f t="shared" si="0"/>
        <v>insert into users (name, password, FName, SName, TName, EGN, isActive, prawa) values ('','','','','','', 1, 0)</v>
      </c>
      <c r="P7">
        <f t="shared" si="1"/>
      </c>
      <c r="Q7">
        <f t="shared" si="2"/>
      </c>
      <c r="R7">
        <f t="shared" si="3"/>
      </c>
      <c r="S7">
        <f t="shared" si="4"/>
      </c>
      <c r="T7">
        <f t="shared" si="5"/>
      </c>
      <c r="U7">
        <f t="shared" si="6"/>
      </c>
      <c r="V7">
        <f t="shared" si="7"/>
      </c>
      <c r="W7">
        <f t="shared" si="8"/>
      </c>
    </row>
    <row r="8" spans="1:23" ht="12.7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t="str">
        <f t="shared" si="0"/>
        <v>insert into users (name, password, FName, SName, TName, EGN, isActive, prawa) values ('','','','','','', 1, 0)</v>
      </c>
      <c r="P8">
        <f t="shared" si="1"/>
      </c>
      <c r="Q8">
        <f t="shared" si="2"/>
      </c>
      <c r="R8">
        <f t="shared" si="3"/>
      </c>
      <c r="S8">
        <f t="shared" si="4"/>
      </c>
      <c r="T8">
        <f t="shared" si="5"/>
      </c>
      <c r="U8">
        <f t="shared" si="6"/>
      </c>
      <c r="V8">
        <f t="shared" si="7"/>
      </c>
      <c r="W8">
        <f t="shared" si="8"/>
      </c>
    </row>
    <row r="9" spans="1:23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t="str">
        <f t="shared" si="0"/>
        <v>insert into users (name, password, FName, SName, TName, EGN, isActive, prawa) values ('','','','','','', 1, 0)</v>
      </c>
      <c r="P9">
        <f t="shared" si="1"/>
      </c>
      <c r="Q9">
        <f t="shared" si="2"/>
      </c>
      <c r="R9">
        <f t="shared" si="3"/>
      </c>
      <c r="S9">
        <f t="shared" si="4"/>
      </c>
      <c r="T9">
        <f t="shared" si="5"/>
      </c>
      <c r="U9">
        <f t="shared" si="6"/>
      </c>
      <c r="V9">
        <f t="shared" si="7"/>
      </c>
      <c r="W9">
        <f t="shared" si="8"/>
      </c>
    </row>
    <row r="10" spans="1:23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t="str">
        <f t="shared" si="0"/>
        <v>insert into users (name, password, FName, SName, TName, EGN, isActive, prawa) values ('','','','','','', 1, 0)</v>
      </c>
      <c r="P10">
        <f t="shared" si="1"/>
      </c>
      <c r="Q10">
        <f t="shared" si="2"/>
      </c>
      <c r="R10">
        <f t="shared" si="3"/>
      </c>
      <c r="S10">
        <f t="shared" si="4"/>
      </c>
      <c r="T10">
        <f t="shared" si="5"/>
      </c>
      <c r="U10">
        <f t="shared" si="6"/>
      </c>
      <c r="V10">
        <f t="shared" si="7"/>
      </c>
      <c r="W10">
        <f t="shared" si="8"/>
      </c>
    </row>
    <row r="11" spans="1:23" ht="12.7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t="str">
        <f t="shared" si="0"/>
        <v>insert into users (name, password, FName, SName, TName, EGN, isActive, prawa) values ('','','','','','', 1, 0)</v>
      </c>
      <c r="P11">
        <f t="shared" si="1"/>
      </c>
      <c r="Q11">
        <f t="shared" si="2"/>
      </c>
      <c r="R11">
        <f t="shared" si="3"/>
      </c>
      <c r="S11">
        <f t="shared" si="4"/>
      </c>
      <c r="T11">
        <f t="shared" si="5"/>
      </c>
      <c r="U11">
        <f t="shared" si="6"/>
      </c>
      <c r="V11">
        <f t="shared" si="7"/>
      </c>
      <c r="W11">
        <f t="shared" si="8"/>
      </c>
    </row>
    <row r="12" spans="1:23" ht="12.7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t="str">
        <f t="shared" si="0"/>
        <v>insert into users (name, password, FName, SName, TName, EGN, isActive, prawa) values ('','','','','','', 1, 0)</v>
      </c>
      <c r="P12">
        <f t="shared" si="1"/>
      </c>
      <c r="Q12">
        <f t="shared" si="2"/>
      </c>
      <c r="R12">
        <f t="shared" si="3"/>
      </c>
      <c r="S12">
        <f t="shared" si="4"/>
      </c>
      <c r="T12">
        <f t="shared" si="5"/>
      </c>
      <c r="U12">
        <f t="shared" si="6"/>
      </c>
      <c r="V12">
        <f t="shared" si="7"/>
      </c>
      <c r="W12">
        <f t="shared" si="8"/>
      </c>
    </row>
    <row r="13" spans="1:23" ht="12.7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t="str">
        <f t="shared" si="0"/>
        <v>insert into users (name, password, FName, SName, TName, EGN, isActive, prawa) values ('','','','','','', 1, 0)</v>
      </c>
      <c r="P13">
        <f t="shared" si="1"/>
      </c>
      <c r="Q13">
        <f t="shared" si="2"/>
      </c>
      <c r="R13">
        <f t="shared" si="3"/>
      </c>
      <c r="S13">
        <f t="shared" si="4"/>
      </c>
      <c r="T13">
        <f t="shared" si="5"/>
      </c>
      <c r="U13">
        <f t="shared" si="6"/>
      </c>
      <c r="V13">
        <f t="shared" si="7"/>
      </c>
      <c r="W13">
        <f t="shared" si="8"/>
      </c>
    </row>
    <row r="14" spans="1:23" ht="12.7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t="str">
        <f t="shared" si="0"/>
        <v>insert into users (name, password, FName, SName, TName, EGN, isActive, prawa) values ('','','','','','', 1, 0)</v>
      </c>
      <c r="P14">
        <f t="shared" si="1"/>
      </c>
      <c r="Q14">
        <f t="shared" si="2"/>
      </c>
      <c r="R14">
        <f t="shared" si="3"/>
      </c>
      <c r="S14">
        <f t="shared" si="4"/>
      </c>
      <c r="T14">
        <f t="shared" si="5"/>
      </c>
      <c r="U14">
        <f t="shared" si="6"/>
      </c>
      <c r="V14">
        <f t="shared" si="7"/>
      </c>
      <c r="W14">
        <f t="shared" si="8"/>
      </c>
    </row>
    <row r="15" spans="1:23" ht="12.7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t="str">
        <f t="shared" si="0"/>
        <v>insert into users (name, password, FName, SName, TName, EGN, isActive, prawa) values ('','','','','','', 1, 0)</v>
      </c>
      <c r="P15">
        <f t="shared" si="1"/>
      </c>
      <c r="Q15">
        <f t="shared" si="2"/>
      </c>
      <c r="R15">
        <f t="shared" si="3"/>
      </c>
      <c r="S15">
        <f t="shared" si="4"/>
      </c>
      <c r="T15">
        <f t="shared" si="5"/>
      </c>
      <c r="U15">
        <f t="shared" si="6"/>
      </c>
      <c r="V15">
        <f t="shared" si="7"/>
      </c>
      <c r="W15">
        <f t="shared" si="8"/>
      </c>
    </row>
    <row r="16" spans="1:23" ht="12.7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t="str">
        <f t="shared" si="0"/>
        <v>insert into users (name, password, FName, SName, TName, EGN, isActive, prawa) values ('','','','','','', 1, 0)</v>
      </c>
      <c r="P16">
        <f t="shared" si="1"/>
      </c>
      <c r="Q16">
        <f t="shared" si="2"/>
      </c>
      <c r="R16">
        <f t="shared" si="3"/>
      </c>
      <c r="S16">
        <f t="shared" si="4"/>
      </c>
      <c r="T16">
        <f t="shared" si="5"/>
      </c>
      <c r="U16">
        <f t="shared" si="6"/>
      </c>
      <c r="V16">
        <f t="shared" si="7"/>
      </c>
      <c r="W16">
        <f t="shared" si="8"/>
      </c>
    </row>
    <row r="17" spans="1:23" ht="12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t="str">
        <f t="shared" si="0"/>
        <v>insert into users (name, password, FName, SName, TName, EGN, isActive, prawa) values ('','','','','','', 1, 0)</v>
      </c>
      <c r="P17">
        <f t="shared" si="1"/>
      </c>
      <c r="Q17">
        <f t="shared" si="2"/>
      </c>
      <c r="R17">
        <f t="shared" si="3"/>
      </c>
      <c r="S17">
        <f t="shared" si="4"/>
      </c>
      <c r="T17">
        <f t="shared" si="5"/>
      </c>
      <c r="U17">
        <f t="shared" si="6"/>
      </c>
      <c r="V17">
        <f t="shared" si="7"/>
      </c>
      <c r="W17">
        <f t="shared" si="8"/>
      </c>
    </row>
    <row r="18" spans="1:23" ht="12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t="str">
        <f t="shared" si="0"/>
        <v>insert into users (name, password, FName, SName, TName, EGN, isActive, prawa) values ('','','','','','', 1, 0)</v>
      </c>
      <c r="P18">
        <f t="shared" si="1"/>
      </c>
      <c r="Q18">
        <f t="shared" si="2"/>
      </c>
      <c r="R18">
        <f t="shared" si="3"/>
      </c>
      <c r="S18">
        <f t="shared" si="4"/>
      </c>
      <c r="T18">
        <f t="shared" si="5"/>
      </c>
      <c r="U18">
        <f t="shared" si="6"/>
      </c>
      <c r="V18">
        <f t="shared" si="7"/>
      </c>
      <c r="W18">
        <f t="shared" si="8"/>
      </c>
    </row>
    <row r="19" spans="1:23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t="str">
        <f t="shared" si="0"/>
        <v>insert into users (name, password, FName, SName, TName, EGN, isActive, prawa) values ('','','','','','', 1, 0)</v>
      </c>
      <c r="P19">
        <f t="shared" si="1"/>
      </c>
      <c r="Q19">
        <f t="shared" si="2"/>
      </c>
      <c r="R19">
        <f t="shared" si="3"/>
      </c>
      <c r="S19">
        <f t="shared" si="4"/>
      </c>
      <c r="T19">
        <f t="shared" si="5"/>
      </c>
      <c r="U19">
        <f t="shared" si="6"/>
      </c>
      <c r="V19">
        <f t="shared" si="7"/>
      </c>
      <c r="W19">
        <f t="shared" si="8"/>
      </c>
    </row>
    <row r="20" spans="1:23" ht="12.7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t="str">
        <f t="shared" si="0"/>
        <v>insert into users (name, password, FName, SName, TName, EGN, isActive, prawa) values ('','','','','','', 1, 0)</v>
      </c>
      <c r="P20">
        <f t="shared" si="1"/>
      </c>
      <c r="Q20">
        <f t="shared" si="2"/>
      </c>
      <c r="R20">
        <f t="shared" si="3"/>
      </c>
      <c r="S20">
        <f t="shared" si="4"/>
      </c>
      <c r="T20">
        <f t="shared" si="5"/>
      </c>
      <c r="U20">
        <f t="shared" si="6"/>
      </c>
      <c r="V20">
        <f t="shared" si="7"/>
      </c>
      <c r="W20">
        <f t="shared" si="8"/>
      </c>
    </row>
    <row r="21" spans="1:23" ht="12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t="str">
        <f t="shared" si="0"/>
        <v>insert into users (name, password, FName, SName, TName, EGN, isActive, prawa) values ('','','','','','', 1, 0)</v>
      </c>
      <c r="P21">
        <f t="shared" si="1"/>
      </c>
      <c r="Q21">
        <f t="shared" si="2"/>
      </c>
      <c r="R21">
        <f t="shared" si="3"/>
      </c>
      <c r="S21">
        <f t="shared" si="4"/>
      </c>
      <c r="T21">
        <f t="shared" si="5"/>
      </c>
      <c r="U21">
        <f t="shared" si="6"/>
      </c>
      <c r="V21">
        <f t="shared" si="7"/>
      </c>
      <c r="W21">
        <f t="shared" si="8"/>
      </c>
    </row>
    <row r="22" spans="1:23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t="str">
        <f t="shared" si="0"/>
        <v>insert into users (name, password, FName, SName, TName, EGN, isActive, prawa) values ('','','','','','', 1, 0)</v>
      </c>
      <c r="P22">
        <f t="shared" si="1"/>
      </c>
      <c r="Q22">
        <f t="shared" si="2"/>
      </c>
      <c r="R22">
        <f t="shared" si="3"/>
      </c>
      <c r="S22">
        <f t="shared" si="4"/>
      </c>
      <c r="T22">
        <f t="shared" si="5"/>
      </c>
      <c r="U22">
        <f t="shared" si="6"/>
      </c>
      <c r="V22">
        <f t="shared" si="7"/>
      </c>
      <c r="W22">
        <f t="shared" si="8"/>
      </c>
    </row>
    <row r="23" spans="1:23" ht="12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t="str">
        <f t="shared" si="0"/>
        <v>insert into users (name, password, FName, SName, TName, EGN, isActive, prawa) values ('','','','','','', 1, 0)</v>
      </c>
      <c r="P23">
        <f t="shared" si="1"/>
      </c>
      <c r="Q23">
        <f t="shared" si="2"/>
      </c>
      <c r="R23">
        <f t="shared" si="3"/>
      </c>
      <c r="S23">
        <f t="shared" si="4"/>
      </c>
      <c r="T23">
        <f t="shared" si="5"/>
      </c>
      <c r="U23">
        <f t="shared" si="6"/>
      </c>
      <c r="V23">
        <f t="shared" si="7"/>
      </c>
      <c r="W23">
        <f t="shared" si="8"/>
      </c>
    </row>
    <row r="24" spans="1:23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t="str">
        <f t="shared" si="0"/>
        <v>insert into users (name, password, FName, SName, TName, EGN, isActive, prawa) values ('','','','','','', 1, 0)</v>
      </c>
      <c r="P24">
        <f t="shared" si="1"/>
      </c>
      <c r="Q24">
        <f t="shared" si="2"/>
      </c>
      <c r="R24">
        <f t="shared" si="3"/>
      </c>
      <c r="S24">
        <f t="shared" si="4"/>
      </c>
      <c r="T24">
        <f t="shared" si="5"/>
      </c>
      <c r="U24">
        <f t="shared" si="6"/>
      </c>
      <c r="V24">
        <f t="shared" si="7"/>
      </c>
      <c r="W24">
        <f t="shared" si="8"/>
      </c>
    </row>
    <row r="25" spans="1:23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t="str">
        <f t="shared" si="0"/>
        <v>insert into users (name, password, FName, SName, TName, EGN, isActive, prawa) values ('','','','','','', 1, 0)</v>
      </c>
      <c r="P25">
        <f t="shared" si="1"/>
      </c>
      <c r="Q25">
        <f t="shared" si="2"/>
      </c>
      <c r="R25">
        <f t="shared" si="3"/>
      </c>
      <c r="S25">
        <f t="shared" si="4"/>
      </c>
      <c r="T25">
        <f t="shared" si="5"/>
      </c>
      <c r="U25">
        <f t="shared" si="6"/>
      </c>
      <c r="V25">
        <f t="shared" si="7"/>
      </c>
      <c r="W25">
        <f t="shared" si="8"/>
      </c>
    </row>
    <row r="26" spans="1:23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t="str">
        <f t="shared" si="0"/>
        <v>insert into users (name, password, FName, SName, TName, EGN, isActive, prawa) values ('','','','','','', 1, 0)</v>
      </c>
      <c r="P26">
        <f t="shared" si="1"/>
      </c>
      <c r="Q26">
        <f t="shared" si="2"/>
      </c>
      <c r="R26">
        <f t="shared" si="3"/>
      </c>
      <c r="S26">
        <f t="shared" si="4"/>
      </c>
      <c r="T26">
        <f t="shared" si="5"/>
      </c>
      <c r="U26">
        <f t="shared" si="6"/>
      </c>
      <c r="V26">
        <f t="shared" si="7"/>
      </c>
      <c r="W26">
        <f t="shared" si="8"/>
      </c>
    </row>
    <row r="27" spans="1:23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t="str">
        <f t="shared" si="0"/>
        <v>insert into users (name, password, FName, SName, TName, EGN, isActive, prawa) values ('','','','','','', 1, 0)</v>
      </c>
      <c r="P27">
        <f t="shared" si="1"/>
      </c>
      <c r="Q27">
        <f t="shared" si="2"/>
      </c>
      <c r="R27">
        <f t="shared" si="3"/>
      </c>
      <c r="S27">
        <f t="shared" si="4"/>
      </c>
      <c r="T27">
        <f t="shared" si="5"/>
      </c>
      <c r="U27">
        <f t="shared" si="6"/>
      </c>
      <c r="V27">
        <f t="shared" si="7"/>
      </c>
      <c r="W27">
        <f t="shared" si="8"/>
      </c>
    </row>
    <row r="28" spans="1:23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t="str">
        <f t="shared" si="0"/>
        <v>insert into users (name, password, FName, SName, TName, EGN, isActive, prawa) values ('','','','','','', 1, 0)</v>
      </c>
      <c r="P28">
        <f t="shared" si="1"/>
      </c>
      <c r="Q28">
        <f t="shared" si="2"/>
      </c>
      <c r="R28">
        <f t="shared" si="3"/>
      </c>
      <c r="S28">
        <f t="shared" si="4"/>
      </c>
      <c r="T28">
        <f t="shared" si="5"/>
      </c>
      <c r="U28">
        <f t="shared" si="6"/>
      </c>
      <c r="V28">
        <f t="shared" si="7"/>
      </c>
      <c r="W28">
        <f t="shared" si="8"/>
      </c>
    </row>
    <row r="29" spans="1:23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t="str">
        <f t="shared" si="0"/>
        <v>insert into users (name, password, FName, SName, TName, EGN, isActive, prawa) values ('','','','','','', 1, 0)</v>
      </c>
      <c r="P29">
        <f t="shared" si="1"/>
      </c>
      <c r="Q29">
        <f t="shared" si="2"/>
      </c>
      <c r="R29">
        <f t="shared" si="3"/>
      </c>
      <c r="S29">
        <f t="shared" si="4"/>
      </c>
      <c r="T29">
        <f t="shared" si="5"/>
      </c>
      <c r="U29">
        <f t="shared" si="6"/>
      </c>
      <c r="V29">
        <f t="shared" si="7"/>
      </c>
      <c r="W29">
        <f t="shared" si="8"/>
      </c>
    </row>
    <row r="30" spans="1:23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t="str">
        <f t="shared" si="0"/>
        <v>insert into users (name, password, FName, SName, TName, EGN, isActive, prawa) values ('','','','','','', 1, 0)</v>
      </c>
      <c r="P30">
        <f t="shared" si="1"/>
      </c>
      <c r="Q30">
        <f t="shared" si="2"/>
      </c>
      <c r="R30">
        <f t="shared" si="3"/>
      </c>
      <c r="S30">
        <f t="shared" si="4"/>
      </c>
      <c r="T30">
        <f t="shared" si="5"/>
      </c>
      <c r="U30">
        <f t="shared" si="6"/>
      </c>
      <c r="V30">
        <f t="shared" si="7"/>
      </c>
      <c r="W30">
        <f t="shared" si="8"/>
      </c>
    </row>
    <row r="31" spans="1:23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t="str">
        <f t="shared" si="0"/>
        <v>insert into users (name, password, FName, SName, TName, EGN, isActive, prawa) values ('','','','','','', 1, 0)</v>
      </c>
      <c r="P31">
        <f t="shared" si="1"/>
      </c>
      <c r="Q31">
        <f t="shared" si="2"/>
      </c>
      <c r="R31">
        <f t="shared" si="3"/>
      </c>
      <c r="S31">
        <f t="shared" si="4"/>
      </c>
      <c r="T31">
        <f t="shared" si="5"/>
      </c>
      <c r="U31">
        <f t="shared" si="6"/>
      </c>
      <c r="V31">
        <f t="shared" si="7"/>
      </c>
      <c r="W31">
        <f t="shared" si="8"/>
      </c>
    </row>
    <row r="32" spans="1:23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t="str">
        <f t="shared" si="0"/>
        <v>insert into users (name, password, FName, SName, TName, EGN, isActive, prawa) values ('','','','','','', 1, 0)</v>
      </c>
      <c r="P32">
        <f t="shared" si="1"/>
      </c>
      <c r="Q32">
        <f t="shared" si="2"/>
      </c>
      <c r="R32">
        <f t="shared" si="3"/>
      </c>
      <c r="S32">
        <f t="shared" si="4"/>
      </c>
      <c r="T32">
        <f t="shared" si="5"/>
      </c>
      <c r="U32">
        <f t="shared" si="6"/>
      </c>
      <c r="V32">
        <f t="shared" si="7"/>
      </c>
      <c r="W32">
        <f t="shared" si="8"/>
      </c>
    </row>
    <row r="33" spans="1:23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t="str">
        <f t="shared" si="0"/>
        <v>insert into users (name, password, FName, SName, TName, EGN, isActive, prawa) values ('','','','','','', 1, 0)</v>
      </c>
      <c r="P33">
        <f t="shared" si="1"/>
      </c>
      <c r="Q33">
        <f t="shared" si="2"/>
      </c>
      <c r="R33">
        <f t="shared" si="3"/>
      </c>
      <c r="S33">
        <f t="shared" si="4"/>
      </c>
      <c r="T33">
        <f t="shared" si="5"/>
      </c>
      <c r="U33">
        <f t="shared" si="6"/>
      </c>
      <c r="V33">
        <f t="shared" si="7"/>
      </c>
      <c r="W33">
        <f t="shared" si="8"/>
      </c>
    </row>
    <row r="34" spans="1:23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t="str">
        <f t="shared" si="0"/>
        <v>insert into users (name, password, FName, SName, TName, EGN, isActive, prawa) values ('','','','','','', 1, 0)</v>
      </c>
      <c r="P34">
        <f t="shared" si="1"/>
      </c>
      <c r="Q34">
        <f t="shared" si="2"/>
      </c>
      <c r="R34">
        <f t="shared" si="3"/>
      </c>
      <c r="S34">
        <f t="shared" si="4"/>
      </c>
      <c r="T34">
        <f t="shared" si="5"/>
      </c>
      <c r="U34">
        <f t="shared" si="6"/>
      </c>
      <c r="V34">
        <f t="shared" si="7"/>
      </c>
      <c r="W34">
        <f t="shared" si="8"/>
      </c>
    </row>
    <row r="35" spans="1:23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t="str">
        <f t="shared" si="0"/>
        <v>insert into users (name, password, FName, SName, TName, EGN, isActive, prawa) values ('','','','','','', 1, 0)</v>
      </c>
      <c r="P35">
        <f t="shared" si="1"/>
      </c>
      <c r="Q35">
        <f t="shared" si="2"/>
      </c>
      <c r="R35">
        <f t="shared" si="3"/>
      </c>
      <c r="S35">
        <f t="shared" si="4"/>
      </c>
      <c r="T35">
        <f t="shared" si="5"/>
      </c>
      <c r="U35">
        <f t="shared" si="6"/>
      </c>
      <c r="V35">
        <f t="shared" si="7"/>
      </c>
      <c r="W35">
        <f t="shared" si="8"/>
      </c>
    </row>
    <row r="36" spans="1:23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t="str">
        <f t="shared" si="0"/>
        <v>insert into users (name, password, FName, SName, TName, EGN, isActive, prawa) values ('','','','','','', 1, 0)</v>
      </c>
      <c r="P36">
        <f t="shared" si="1"/>
      </c>
      <c r="Q36">
        <f t="shared" si="2"/>
      </c>
      <c r="R36">
        <f t="shared" si="3"/>
      </c>
      <c r="S36">
        <f t="shared" si="4"/>
      </c>
      <c r="T36">
        <f t="shared" si="5"/>
      </c>
      <c r="U36">
        <f t="shared" si="6"/>
      </c>
      <c r="V36">
        <f t="shared" si="7"/>
      </c>
      <c r="W36">
        <f t="shared" si="8"/>
      </c>
    </row>
    <row r="37" spans="1:23" ht="12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t="str">
        <f t="shared" si="0"/>
        <v>insert into users (name, password, FName, SName, TName, EGN, isActive, prawa) values ('','','','','','', 1, 0)</v>
      </c>
      <c r="P37">
        <f t="shared" si="1"/>
      </c>
      <c r="Q37">
        <f t="shared" si="2"/>
      </c>
      <c r="R37">
        <f t="shared" si="3"/>
      </c>
      <c r="S37">
        <f t="shared" si="4"/>
      </c>
      <c r="T37">
        <f t="shared" si="5"/>
      </c>
      <c r="U37">
        <f t="shared" si="6"/>
      </c>
      <c r="V37">
        <f t="shared" si="7"/>
      </c>
      <c r="W37">
        <f t="shared" si="8"/>
      </c>
    </row>
    <row r="38" spans="1:23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t="str">
        <f t="shared" si="0"/>
        <v>insert into users (name, password, FName, SName, TName, EGN, isActive, prawa) values ('','','','','','', 1, 0)</v>
      </c>
      <c r="P38">
        <f t="shared" si="1"/>
      </c>
      <c r="Q38">
        <f t="shared" si="2"/>
      </c>
      <c r="R38">
        <f t="shared" si="3"/>
      </c>
      <c r="S38">
        <f t="shared" si="4"/>
      </c>
      <c r="T38">
        <f t="shared" si="5"/>
      </c>
      <c r="U38">
        <f t="shared" si="6"/>
      </c>
      <c r="V38">
        <f t="shared" si="7"/>
      </c>
      <c r="W38">
        <f t="shared" si="8"/>
      </c>
    </row>
    <row r="39" spans="1:23" ht="12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t="str">
        <f t="shared" si="0"/>
        <v>insert into users (name, password, FName, SName, TName, EGN, isActive, prawa) values ('','','','','','', 1, 0)</v>
      </c>
      <c r="P39">
        <f t="shared" si="1"/>
      </c>
      <c r="Q39">
        <f t="shared" si="2"/>
      </c>
      <c r="R39">
        <f t="shared" si="3"/>
      </c>
      <c r="S39">
        <f t="shared" si="4"/>
      </c>
      <c r="T39">
        <f t="shared" si="5"/>
      </c>
      <c r="U39">
        <f t="shared" si="6"/>
      </c>
      <c r="V39">
        <f t="shared" si="7"/>
      </c>
      <c r="W39">
        <f t="shared" si="8"/>
      </c>
    </row>
    <row r="40" spans="1:23" ht="12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t="str">
        <f t="shared" si="0"/>
        <v>insert into users (name, password, FName, SName, TName, EGN, isActive, prawa) values ('','','','','','', 1, 0)</v>
      </c>
      <c r="P40">
        <f t="shared" si="1"/>
      </c>
      <c r="Q40">
        <f t="shared" si="2"/>
      </c>
      <c r="R40">
        <f t="shared" si="3"/>
      </c>
      <c r="S40">
        <f t="shared" si="4"/>
      </c>
      <c r="T40">
        <f t="shared" si="5"/>
      </c>
      <c r="U40">
        <f t="shared" si="6"/>
      </c>
      <c r="V40">
        <f t="shared" si="7"/>
      </c>
      <c r="W40">
        <f t="shared" si="8"/>
      </c>
    </row>
    <row r="41" spans="1:23" ht="12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t="str">
        <f t="shared" si="0"/>
        <v>insert into users (name, password, FName, SName, TName, EGN, isActive, prawa) values ('','','','','','', 1, 0)</v>
      </c>
      <c r="P41">
        <f t="shared" si="1"/>
      </c>
      <c r="Q41">
        <f t="shared" si="2"/>
      </c>
      <c r="R41">
        <f t="shared" si="3"/>
      </c>
      <c r="S41">
        <f t="shared" si="4"/>
      </c>
      <c r="T41">
        <f t="shared" si="5"/>
      </c>
      <c r="U41">
        <f t="shared" si="6"/>
      </c>
      <c r="V41">
        <f t="shared" si="7"/>
      </c>
      <c r="W41">
        <f t="shared" si="8"/>
      </c>
    </row>
    <row r="42" spans="1:23" ht="12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t="str">
        <f t="shared" si="0"/>
        <v>insert into users (name, password, FName, SName, TName, EGN, isActive, prawa) values ('','','','','','', 1, 0)</v>
      </c>
      <c r="P42">
        <f t="shared" si="1"/>
      </c>
      <c r="Q42">
        <f t="shared" si="2"/>
      </c>
      <c r="R42">
        <f t="shared" si="3"/>
      </c>
      <c r="S42">
        <f t="shared" si="4"/>
      </c>
      <c r="T42">
        <f t="shared" si="5"/>
      </c>
      <c r="U42">
        <f t="shared" si="6"/>
      </c>
      <c r="V42">
        <f t="shared" si="7"/>
      </c>
      <c r="W42">
        <f t="shared" si="8"/>
      </c>
    </row>
    <row r="43" spans="1:23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t="str">
        <f t="shared" si="0"/>
        <v>insert into users (name, password, FName, SName, TName, EGN, isActive, prawa) values ('','','','','','', 1, 0)</v>
      </c>
      <c r="P43">
        <f t="shared" si="1"/>
      </c>
      <c r="Q43">
        <f t="shared" si="2"/>
      </c>
      <c r="R43">
        <f t="shared" si="3"/>
      </c>
      <c r="S43">
        <f t="shared" si="4"/>
      </c>
      <c r="T43">
        <f t="shared" si="5"/>
      </c>
      <c r="U43">
        <f t="shared" si="6"/>
      </c>
      <c r="V43">
        <f t="shared" si="7"/>
      </c>
      <c r="W43">
        <f t="shared" si="8"/>
      </c>
    </row>
    <row r="44" spans="1:23" ht="12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t="str">
        <f t="shared" si="0"/>
        <v>insert into users (name, password, FName, SName, TName, EGN, isActive, prawa) values ('','','','','','', 1, 0)</v>
      </c>
      <c r="P44">
        <f t="shared" si="1"/>
      </c>
      <c r="Q44">
        <f t="shared" si="2"/>
      </c>
      <c r="R44">
        <f t="shared" si="3"/>
      </c>
      <c r="S44">
        <f t="shared" si="4"/>
      </c>
      <c r="T44">
        <f t="shared" si="5"/>
      </c>
      <c r="U44">
        <f t="shared" si="6"/>
      </c>
      <c r="V44">
        <f t="shared" si="7"/>
      </c>
      <c r="W44">
        <f t="shared" si="8"/>
      </c>
    </row>
    <row r="45" spans="1:23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t="str">
        <f t="shared" si="0"/>
        <v>insert into users (name, password, FName, SName, TName, EGN, isActive, prawa) values ('','','','','','', 1, 0)</v>
      </c>
      <c r="P45">
        <f t="shared" si="1"/>
      </c>
      <c r="Q45">
        <f t="shared" si="2"/>
      </c>
      <c r="R45">
        <f t="shared" si="3"/>
      </c>
      <c r="S45">
        <f t="shared" si="4"/>
      </c>
      <c r="T45">
        <f t="shared" si="5"/>
      </c>
      <c r="U45">
        <f t="shared" si="6"/>
      </c>
      <c r="V45">
        <f t="shared" si="7"/>
      </c>
      <c r="W45">
        <f t="shared" si="8"/>
      </c>
    </row>
    <row r="46" spans="1:23" ht="12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t="str">
        <f t="shared" si="0"/>
        <v>insert into users (name, password, FName, SName, TName, EGN, isActive, prawa) values ('','','','','','', 1, 0)</v>
      </c>
      <c r="P46">
        <f t="shared" si="1"/>
      </c>
      <c r="Q46">
        <f t="shared" si="2"/>
      </c>
      <c r="R46">
        <f t="shared" si="3"/>
      </c>
      <c r="S46">
        <f t="shared" si="4"/>
      </c>
      <c r="T46">
        <f t="shared" si="5"/>
      </c>
      <c r="U46">
        <f t="shared" si="6"/>
      </c>
      <c r="V46">
        <f t="shared" si="7"/>
      </c>
      <c r="W46">
        <f t="shared" si="8"/>
      </c>
    </row>
    <row r="47" spans="1:23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t="str">
        <f t="shared" si="0"/>
        <v>insert into users (name, password, FName, SName, TName, EGN, isActive, prawa) values ('','','','','','', 1, 0)</v>
      </c>
      <c r="P47">
        <f t="shared" si="1"/>
      </c>
      <c r="Q47">
        <f t="shared" si="2"/>
      </c>
      <c r="R47">
        <f t="shared" si="3"/>
      </c>
      <c r="S47">
        <f t="shared" si="4"/>
      </c>
      <c r="T47">
        <f t="shared" si="5"/>
      </c>
      <c r="U47">
        <f t="shared" si="6"/>
      </c>
      <c r="V47">
        <f t="shared" si="7"/>
      </c>
      <c r="W47">
        <f t="shared" si="8"/>
      </c>
    </row>
    <row r="48" spans="1:23" ht="12.7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t="str">
        <f t="shared" si="0"/>
        <v>insert into users (name, password, FName, SName, TName, EGN, isActive, prawa) values ('','','','','','', 1, 0)</v>
      </c>
      <c r="P48">
        <f t="shared" si="1"/>
      </c>
      <c r="Q48">
        <f t="shared" si="2"/>
      </c>
      <c r="R48">
        <f t="shared" si="3"/>
      </c>
      <c r="S48">
        <f t="shared" si="4"/>
      </c>
      <c r="T48">
        <f t="shared" si="5"/>
      </c>
      <c r="U48">
        <f t="shared" si="6"/>
      </c>
      <c r="V48">
        <f t="shared" si="7"/>
      </c>
      <c r="W48">
        <f t="shared" si="8"/>
      </c>
    </row>
    <row r="49" spans="1:23" ht="12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t="str">
        <f t="shared" si="0"/>
        <v>insert into users (name, password, FName, SName, TName, EGN, isActive, prawa) values ('','','','','','', 1, 0)</v>
      </c>
      <c r="P49">
        <f t="shared" si="1"/>
      </c>
      <c r="Q49">
        <f t="shared" si="2"/>
      </c>
      <c r="R49">
        <f t="shared" si="3"/>
      </c>
      <c r="S49">
        <f t="shared" si="4"/>
      </c>
      <c r="T49">
        <f t="shared" si="5"/>
      </c>
      <c r="U49">
        <f t="shared" si="6"/>
      </c>
      <c r="V49">
        <f t="shared" si="7"/>
      </c>
      <c r="W49">
        <f t="shared" si="8"/>
      </c>
    </row>
    <row r="50" spans="1:23" ht="12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t="str">
        <f t="shared" si="0"/>
        <v>insert into users (name, password, FName, SName, TName, EGN, isActive, prawa) values ('','','','','','', 1, 0)</v>
      </c>
      <c r="P50">
        <f t="shared" si="1"/>
      </c>
      <c r="Q50">
        <f t="shared" si="2"/>
      </c>
      <c r="R50">
        <f t="shared" si="3"/>
      </c>
      <c r="S50">
        <f t="shared" si="4"/>
      </c>
      <c r="T50">
        <f t="shared" si="5"/>
      </c>
      <c r="U50">
        <f t="shared" si="6"/>
      </c>
      <c r="V50">
        <f t="shared" si="7"/>
      </c>
      <c r="W50">
        <f t="shared" si="8"/>
      </c>
    </row>
    <row r="51" spans="1:23" ht="12.7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t="str">
        <f t="shared" si="0"/>
        <v>insert into users (name, password, FName, SName, TName, EGN, isActive, prawa) values ('','','','','','', 1, 0)</v>
      </c>
      <c r="P51">
        <f t="shared" si="1"/>
      </c>
      <c r="Q51">
        <f t="shared" si="2"/>
      </c>
      <c r="R51">
        <f t="shared" si="3"/>
      </c>
      <c r="S51">
        <f t="shared" si="4"/>
      </c>
      <c r="T51">
        <f t="shared" si="5"/>
      </c>
      <c r="U51">
        <f t="shared" si="6"/>
      </c>
      <c r="V51">
        <f t="shared" si="7"/>
      </c>
      <c r="W51">
        <f t="shared" si="8"/>
      </c>
    </row>
    <row r="52" spans="1:23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t="str">
        <f t="shared" si="0"/>
        <v>insert into users (name, password, FName, SName, TName, EGN, isActive, prawa) values ('','','','','','', 1, 0)</v>
      </c>
      <c r="P52">
        <f t="shared" si="1"/>
      </c>
      <c r="Q52">
        <f t="shared" si="2"/>
      </c>
      <c r="R52">
        <f t="shared" si="3"/>
      </c>
      <c r="S52">
        <f t="shared" si="4"/>
      </c>
      <c r="T52">
        <f t="shared" si="5"/>
      </c>
      <c r="U52">
        <f t="shared" si="6"/>
      </c>
      <c r="V52">
        <f t="shared" si="7"/>
      </c>
      <c r="W52">
        <f t="shared" si="8"/>
      </c>
    </row>
    <row r="53" spans="1:23" ht="12.7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t="str">
        <f t="shared" si="0"/>
        <v>insert into users (name, password, FName, SName, TName, EGN, isActive, prawa) values ('','','','','','', 1, 0)</v>
      </c>
      <c r="P53">
        <f t="shared" si="1"/>
      </c>
      <c r="Q53">
        <f t="shared" si="2"/>
      </c>
      <c r="R53">
        <f t="shared" si="3"/>
      </c>
      <c r="S53">
        <f t="shared" si="4"/>
      </c>
      <c r="T53">
        <f t="shared" si="5"/>
      </c>
      <c r="U53">
        <f t="shared" si="6"/>
      </c>
      <c r="V53">
        <f t="shared" si="7"/>
      </c>
      <c r="W53">
        <f t="shared" si="8"/>
      </c>
    </row>
    <row r="54" spans="1:23" ht="12.7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t="str">
        <f t="shared" si="0"/>
        <v>insert into users (name, password, FName, SName, TName, EGN, isActive, prawa) values ('','','','','','', 1, 0)</v>
      </c>
      <c r="P54">
        <f t="shared" si="1"/>
      </c>
      <c r="Q54">
        <f t="shared" si="2"/>
      </c>
      <c r="R54">
        <f t="shared" si="3"/>
      </c>
      <c r="S54">
        <f t="shared" si="4"/>
      </c>
      <c r="T54">
        <f t="shared" si="5"/>
      </c>
      <c r="U54">
        <f t="shared" si="6"/>
      </c>
      <c r="V54">
        <f t="shared" si="7"/>
      </c>
      <c r="W54">
        <f t="shared" si="8"/>
      </c>
    </row>
    <row r="55" spans="1:23" ht="12.7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t="str">
        <f t="shared" si="0"/>
        <v>insert into users (name, password, FName, SName, TName, EGN, isActive, prawa) values ('','','','','','', 1, 0)</v>
      </c>
      <c r="P55">
        <f t="shared" si="1"/>
      </c>
      <c r="Q55">
        <f t="shared" si="2"/>
      </c>
      <c r="R55">
        <f t="shared" si="3"/>
      </c>
      <c r="S55">
        <f t="shared" si="4"/>
      </c>
      <c r="T55">
        <f t="shared" si="5"/>
      </c>
      <c r="U55">
        <f t="shared" si="6"/>
      </c>
      <c r="V55">
        <f t="shared" si="7"/>
      </c>
      <c r="W55">
        <f t="shared" si="8"/>
      </c>
    </row>
    <row r="56" spans="1:23" ht="12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t="str">
        <f t="shared" si="0"/>
        <v>insert into users (name, password, FName, SName, TName, EGN, isActive, prawa) values ('','','','','','', 1, 0)</v>
      </c>
      <c r="P56">
        <f t="shared" si="1"/>
      </c>
      <c r="Q56">
        <f t="shared" si="2"/>
      </c>
      <c r="R56">
        <f t="shared" si="3"/>
      </c>
      <c r="S56">
        <f t="shared" si="4"/>
      </c>
      <c r="T56">
        <f t="shared" si="5"/>
      </c>
      <c r="U56">
        <f t="shared" si="6"/>
      </c>
      <c r="V56">
        <f t="shared" si="7"/>
      </c>
      <c r="W56">
        <f t="shared" si="8"/>
      </c>
    </row>
    <row r="57" spans="1:23" ht="12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t="str">
        <f t="shared" si="0"/>
        <v>insert into users (name, password, FName, SName, TName, EGN, isActive, prawa) values ('','','','','','', 1, 0)</v>
      </c>
      <c r="P57">
        <f t="shared" si="1"/>
      </c>
      <c r="Q57">
        <f t="shared" si="2"/>
      </c>
      <c r="R57">
        <f t="shared" si="3"/>
      </c>
      <c r="S57">
        <f t="shared" si="4"/>
      </c>
      <c r="T57">
        <f t="shared" si="5"/>
      </c>
      <c r="U57">
        <f t="shared" si="6"/>
      </c>
      <c r="V57">
        <f t="shared" si="7"/>
      </c>
      <c r="W57">
        <f t="shared" si="8"/>
      </c>
    </row>
    <row r="58" spans="1:23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t="str">
        <f t="shared" si="0"/>
        <v>insert into users (name, password, FName, SName, TName, EGN, isActive, prawa) values ('','','','','','', 1, 0)</v>
      </c>
      <c r="P58">
        <f t="shared" si="1"/>
      </c>
      <c r="Q58">
        <f t="shared" si="2"/>
      </c>
      <c r="R58">
        <f t="shared" si="3"/>
      </c>
      <c r="S58">
        <f t="shared" si="4"/>
      </c>
      <c r="T58">
        <f t="shared" si="5"/>
      </c>
      <c r="U58">
        <f t="shared" si="6"/>
      </c>
      <c r="V58">
        <f t="shared" si="7"/>
      </c>
      <c r="W58">
        <f t="shared" si="8"/>
      </c>
    </row>
    <row r="59" spans="1:23" ht="12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t="str">
        <f t="shared" si="0"/>
        <v>insert into users (name, password, FName, SName, TName, EGN, isActive, prawa) values ('','','','','','', 1, 0)</v>
      </c>
      <c r="P59">
        <f t="shared" si="1"/>
      </c>
      <c r="Q59">
        <f t="shared" si="2"/>
      </c>
      <c r="R59">
        <f t="shared" si="3"/>
      </c>
      <c r="S59">
        <f t="shared" si="4"/>
      </c>
      <c r="T59">
        <f t="shared" si="5"/>
      </c>
      <c r="U59">
        <f t="shared" si="6"/>
      </c>
      <c r="V59">
        <f t="shared" si="7"/>
      </c>
      <c r="W59">
        <f t="shared" si="8"/>
      </c>
    </row>
    <row r="60" spans="1:23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t="str">
        <f t="shared" si="0"/>
        <v>insert into users (name, password, FName, SName, TName, EGN, isActive, prawa) values ('','','','','','', 1, 0)</v>
      </c>
      <c r="P60">
        <f t="shared" si="1"/>
      </c>
      <c r="Q60">
        <f t="shared" si="2"/>
      </c>
      <c r="R60">
        <f t="shared" si="3"/>
      </c>
      <c r="S60">
        <f t="shared" si="4"/>
      </c>
      <c r="T60">
        <f t="shared" si="5"/>
      </c>
      <c r="U60">
        <f t="shared" si="6"/>
      </c>
      <c r="V60">
        <f t="shared" si="7"/>
      </c>
      <c r="W60">
        <f t="shared" si="8"/>
      </c>
    </row>
    <row r="61" spans="1:23" ht="12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t="str">
        <f t="shared" si="0"/>
        <v>insert into users (name, password, FName, SName, TName, EGN, isActive, prawa) values ('','','','','','', 1, 0)</v>
      </c>
      <c r="P61">
        <f t="shared" si="1"/>
      </c>
      <c r="Q61">
        <f t="shared" si="2"/>
      </c>
      <c r="R61">
        <f t="shared" si="3"/>
      </c>
      <c r="S61">
        <f t="shared" si="4"/>
      </c>
      <c r="T61">
        <f t="shared" si="5"/>
      </c>
      <c r="U61">
        <f t="shared" si="6"/>
      </c>
      <c r="V61">
        <f t="shared" si="7"/>
      </c>
      <c r="W61">
        <f t="shared" si="8"/>
      </c>
    </row>
    <row r="62" spans="1:23" ht="12.7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t="str">
        <f t="shared" si="0"/>
        <v>insert into users (name, password, FName, SName, TName, EGN, isActive, prawa) values ('','','','','','', 1, 0)</v>
      </c>
      <c r="P62">
        <f t="shared" si="1"/>
      </c>
      <c r="Q62">
        <f t="shared" si="2"/>
      </c>
      <c r="R62">
        <f t="shared" si="3"/>
      </c>
      <c r="S62">
        <f t="shared" si="4"/>
      </c>
      <c r="T62">
        <f t="shared" si="5"/>
      </c>
      <c r="U62">
        <f t="shared" si="6"/>
      </c>
      <c r="V62">
        <f t="shared" si="7"/>
      </c>
      <c r="W62">
        <f t="shared" si="8"/>
      </c>
    </row>
    <row r="63" spans="1:23" ht="12.7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t="str">
        <f t="shared" si="0"/>
        <v>insert into users (name, password, FName, SName, TName, EGN, isActive, prawa) values ('','','','','','', 1, 0)</v>
      </c>
      <c r="P63">
        <f t="shared" si="1"/>
      </c>
      <c r="Q63">
        <f t="shared" si="2"/>
      </c>
      <c r="R63">
        <f t="shared" si="3"/>
      </c>
      <c r="S63">
        <f t="shared" si="4"/>
      </c>
      <c r="T63">
        <f t="shared" si="5"/>
      </c>
      <c r="U63">
        <f t="shared" si="6"/>
      </c>
      <c r="V63">
        <f t="shared" si="7"/>
      </c>
      <c r="W63">
        <f t="shared" si="8"/>
      </c>
    </row>
    <row r="64" spans="1:23" ht="12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t="str">
        <f t="shared" si="0"/>
        <v>insert into users (name, password, FName, SName, TName, EGN, isActive, prawa) values ('','','','','','', 1, 0)</v>
      </c>
      <c r="P64">
        <f t="shared" si="1"/>
      </c>
      <c r="Q64">
        <f t="shared" si="2"/>
      </c>
      <c r="R64">
        <f t="shared" si="3"/>
      </c>
      <c r="S64">
        <f t="shared" si="4"/>
      </c>
      <c r="T64">
        <f t="shared" si="5"/>
      </c>
      <c r="U64">
        <f t="shared" si="6"/>
      </c>
      <c r="V64">
        <f t="shared" si="7"/>
      </c>
      <c r="W64">
        <f t="shared" si="8"/>
      </c>
    </row>
    <row r="65" spans="1:23" ht="12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t="str">
        <f t="shared" si="0"/>
        <v>insert into users (name, password, FName, SName, TName, EGN, isActive, prawa) values ('','','','','','', 1, 0)</v>
      </c>
      <c r="P65">
        <f t="shared" si="1"/>
      </c>
      <c r="Q65">
        <f t="shared" si="2"/>
      </c>
      <c r="R65">
        <f t="shared" si="3"/>
      </c>
      <c r="S65">
        <f t="shared" si="4"/>
      </c>
      <c r="T65">
        <f t="shared" si="5"/>
      </c>
      <c r="U65">
        <f t="shared" si="6"/>
      </c>
      <c r="V65">
        <f t="shared" si="7"/>
      </c>
      <c r="W65">
        <f t="shared" si="8"/>
      </c>
    </row>
    <row r="66" spans="1:23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t="str">
        <f t="shared" si="0"/>
        <v>insert into users (name, password, FName, SName, TName, EGN, isActive, prawa) values ('','','','','','', 1, 0)</v>
      </c>
      <c r="P66">
        <f t="shared" si="1"/>
      </c>
      <c r="Q66">
        <f t="shared" si="2"/>
      </c>
      <c r="R66">
        <f t="shared" si="3"/>
      </c>
      <c r="S66">
        <f t="shared" si="4"/>
      </c>
      <c r="T66">
        <f t="shared" si="5"/>
      </c>
      <c r="U66">
        <f t="shared" si="6"/>
      </c>
      <c r="V66">
        <f t="shared" si="7"/>
      </c>
      <c r="W66">
        <f t="shared" si="8"/>
      </c>
    </row>
    <row r="67" spans="1:23" ht="12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t="str">
        <f t="shared" si="0"/>
        <v>insert into users (name, password, FName, SName, TName, EGN, isActive, prawa) values ('','','','','','', 1, 0)</v>
      </c>
      <c r="P67">
        <f t="shared" si="1"/>
      </c>
      <c r="Q67">
        <f t="shared" si="2"/>
      </c>
      <c r="R67">
        <f t="shared" si="3"/>
      </c>
      <c r="S67">
        <f t="shared" si="4"/>
      </c>
      <c r="T67">
        <f t="shared" si="5"/>
      </c>
      <c r="U67">
        <f t="shared" si="6"/>
      </c>
      <c r="V67">
        <f t="shared" si="7"/>
      </c>
      <c r="W67">
        <f t="shared" si="8"/>
      </c>
    </row>
    <row r="68" spans="1:23" ht="12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t="str">
        <f t="shared" si="0"/>
        <v>insert into users (name, password, FName, SName, TName, EGN, isActive, prawa) values ('','','','','','', 1, 0)</v>
      </c>
      <c r="P68">
        <f t="shared" si="1"/>
      </c>
      <c r="Q68">
        <f t="shared" si="2"/>
      </c>
      <c r="R68">
        <f t="shared" si="3"/>
      </c>
      <c r="S68">
        <f t="shared" si="4"/>
      </c>
      <c r="T68">
        <f t="shared" si="5"/>
      </c>
      <c r="U68">
        <f t="shared" si="6"/>
      </c>
      <c r="V68">
        <f t="shared" si="7"/>
      </c>
      <c r="W68">
        <f t="shared" si="8"/>
      </c>
    </row>
    <row r="69" spans="1:23" ht="12.7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t="str">
        <f t="shared" si="0"/>
        <v>insert into users (name, password, FName, SName, TName, EGN, isActive, prawa) values ('','','','','','', 1, 0)</v>
      </c>
      <c r="P69">
        <f t="shared" si="1"/>
      </c>
      <c r="Q69">
        <f t="shared" si="2"/>
      </c>
      <c r="R69">
        <f t="shared" si="3"/>
      </c>
      <c r="S69">
        <f t="shared" si="4"/>
      </c>
      <c r="T69">
        <f t="shared" si="5"/>
      </c>
      <c r="U69">
        <f t="shared" si="6"/>
      </c>
      <c r="V69">
        <f t="shared" si="7"/>
      </c>
      <c r="W69">
        <f t="shared" si="8"/>
      </c>
    </row>
    <row r="70" spans="1:23" ht="12.7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t="str">
        <f aca="true" t="shared" si="9" ref="O70:O103">CONCATENATE("insert into users (name, password, FName, SName, TName, EGN, isActive, prawa) values ('",A70,"','",B70,"','",C70,"','",D70,"','",E70,"','",F70,"', 1, 0)")</f>
        <v>insert into users (name, password, FName, SName, TName, EGN, isActive, prawa) values ('','','','','','', 1, 0)</v>
      </c>
      <c r="P70">
        <f aca="true" t="shared" si="10" ref="P70:P103">IF(G70=1,CONCATENATE("insert into userrole (UserID, RoleID, granteeid) select ID, 2, 1 from users where name='",A70,"'"),"")</f>
      </c>
      <c r="Q70">
        <f aca="true" t="shared" si="11" ref="Q70:Q103">IF(H70=1,CONCATENATE("insert into userrole (UserID, RoleID, granteeid) select ID, 3, 1 from users where name='",A70,"'"),"")</f>
      </c>
      <c r="R70">
        <f aca="true" t="shared" si="12" ref="R70:R103">IF(I70=1,CONCATENATE("insert into userrole (UserID, RoleID, granteeid) select ID, 4, 1 from users where name='",A70,"'"),"")</f>
      </c>
      <c r="S70">
        <f aca="true" t="shared" si="13" ref="S70:S103">IF(J70=1,CONCATENATE("insert into userrole (UserID, RoleID, granteeid) select ID, 5, 1 from users where name='",A70,"'"),"")</f>
      </c>
      <c r="T70">
        <f aca="true" t="shared" si="14" ref="T70:T103">IF(K70=1,CONCATENATE("insert into userrole (UserID, RoleID, granteeid) select ID, 6, 1 from users where name='",A70,"'"),"")</f>
      </c>
      <c r="U70">
        <f aca="true" t="shared" si="15" ref="U70:U103">IF(L70=1,CONCATENATE("insert into userrole (UserID, RoleID, granteeid) select ID, 7, 1 from users where name='",A70,"'"),"")</f>
      </c>
      <c r="V70">
        <f aca="true" t="shared" si="16" ref="V70:V103">IF(M70=1,CONCATENATE("insert into userrole (UserID, RoleID, granteeid) select ID, 8, 1 from users where name='",A70,"'"),"")</f>
      </c>
      <c r="W70">
        <f aca="true" t="shared" si="17" ref="W70:W103">IF(N70=1,CONCATENATE("insert into userrole (UserID, RoleID, granteeid) select ID, 9, 1 from users where name='",A70,"'"),"")</f>
      </c>
    </row>
    <row r="71" spans="1:23" ht="12.7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t="str">
        <f t="shared" si="9"/>
        <v>insert into users (name, password, FName, SName, TName, EGN, isActive, prawa) values ('','','','','','', 1, 0)</v>
      </c>
      <c r="P71">
        <f t="shared" si="10"/>
      </c>
      <c r="Q71">
        <f t="shared" si="11"/>
      </c>
      <c r="R71">
        <f t="shared" si="12"/>
      </c>
      <c r="S71">
        <f t="shared" si="13"/>
      </c>
      <c r="T71">
        <f t="shared" si="14"/>
      </c>
      <c r="U71">
        <f t="shared" si="15"/>
      </c>
      <c r="V71">
        <f t="shared" si="16"/>
      </c>
      <c r="W71">
        <f t="shared" si="17"/>
      </c>
    </row>
    <row r="72" spans="1:23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t="str">
        <f t="shared" si="9"/>
        <v>insert into users (name, password, FName, SName, TName, EGN, isActive, prawa) values ('','','','','','', 1, 0)</v>
      </c>
      <c r="P72">
        <f t="shared" si="10"/>
      </c>
      <c r="Q72">
        <f t="shared" si="11"/>
      </c>
      <c r="R72">
        <f t="shared" si="12"/>
      </c>
      <c r="S72">
        <f t="shared" si="13"/>
      </c>
      <c r="T72">
        <f t="shared" si="14"/>
      </c>
      <c r="U72">
        <f t="shared" si="15"/>
      </c>
      <c r="V72">
        <f t="shared" si="16"/>
      </c>
      <c r="W72">
        <f t="shared" si="17"/>
      </c>
    </row>
    <row r="73" spans="1:23" ht="12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t="str">
        <f t="shared" si="9"/>
        <v>insert into users (name, password, FName, SName, TName, EGN, isActive, prawa) values ('','','','','','', 1, 0)</v>
      </c>
      <c r="P73">
        <f t="shared" si="10"/>
      </c>
      <c r="Q73">
        <f t="shared" si="11"/>
      </c>
      <c r="R73">
        <f t="shared" si="12"/>
      </c>
      <c r="S73">
        <f t="shared" si="13"/>
      </c>
      <c r="T73">
        <f t="shared" si="14"/>
      </c>
      <c r="U73">
        <f t="shared" si="15"/>
      </c>
      <c r="V73">
        <f t="shared" si="16"/>
      </c>
      <c r="W73">
        <f t="shared" si="17"/>
      </c>
    </row>
    <row r="74" spans="1:23" ht="12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t="str">
        <f t="shared" si="9"/>
        <v>insert into users (name, password, FName, SName, TName, EGN, isActive, prawa) values ('','','','','','', 1, 0)</v>
      </c>
      <c r="P74">
        <f t="shared" si="10"/>
      </c>
      <c r="Q74">
        <f t="shared" si="11"/>
      </c>
      <c r="R74">
        <f t="shared" si="12"/>
      </c>
      <c r="S74">
        <f t="shared" si="13"/>
      </c>
      <c r="T74">
        <f t="shared" si="14"/>
      </c>
      <c r="U74">
        <f t="shared" si="15"/>
      </c>
      <c r="V74">
        <f t="shared" si="16"/>
      </c>
      <c r="W74">
        <f t="shared" si="17"/>
      </c>
    </row>
    <row r="75" spans="1:23" ht="12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t="str">
        <f t="shared" si="9"/>
        <v>insert into users (name, password, FName, SName, TName, EGN, isActive, prawa) values ('','','','','','', 1, 0)</v>
      </c>
      <c r="P75">
        <f t="shared" si="10"/>
      </c>
      <c r="Q75">
        <f t="shared" si="11"/>
      </c>
      <c r="R75">
        <f t="shared" si="12"/>
      </c>
      <c r="S75">
        <f t="shared" si="13"/>
      </c>
      <c r="T75">
        <f t="shared" si="14"/>
      </c>
      <c r="U75">
        <f t="shared" si="15"/>
      </c>
      <c r="V75">
        <f t="shared" si="16"/>
      </c>
      <c r="W75">
        <f t="shared" si="17"/>
      </c>
    </row>
    <row r="76" spans="1:23" ht="12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t="str">
        <f t="shared" si="9"/>
        <v>insert into users (name, password, FName, SName, TName, EGN, isActive, prawa) values ('','','','','','', 1, 0)</v>
      </c>
      <c r="P76">
        <f t="shared" si="10"/>
      </c>
      <c r="Q76">
        <f t="shared" si="11"/>
      </c>
      <c r="R76">
        <f t="shared" si="12"/>
      </c>
      <c r="S76">
        <f t="shared" si="13"/>
      </c>
      <c r="T76">
        <f t="shared" si="14"/>
      </c>
      <c r="U76">
        <f t="shared" si="15"/>
      </c>
      <c r="V76">
        <f t="shared" si="16"/>
      </c>
      <c r="W76">
        <f t="shared" si="17"/>
      </c>
    </row>
    <row r="77" spans="1:23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t="str">
        <f t="shared" si="9"/>
        <v>insert into users (name, password, FName, SName, TName, EGN, isActive, prawa) values ('','','','','','', 1, 0)</v>
      </c>
      <c r="P77">
        <f t="shared" si="10"/>
      </c>
      <c r="Q77">
        <f t="shared" si="11"/>
      </c>
      <c r="R77">
        <f t="shared" si="12"/>
      </c>
      <c r="S77">
        <f t="shared" si="13"/>
      </c>
      <c r="T77">
        <f t="shared" si="14"/>
      </c>
      <c r="U77">
        <f t="shared" si="15"/>
      </c>
      <c r="V77">
        <f t="shared" si="16"/>
      </c>
      <c r="W77">
        <f t="shared" si="17"/>
      </c>
    </row>
    <row r="78" spans="1:23" ht="12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t="str">
        <f t="shared" si="9"/>
        <v>insert into users (name, password, FName, SName, TName, EGN, isActive, prawa) values ('','','','','','', 1, 0)</v>
      </c>
      <c r="P78">
        <f t="shared" si="10"/>
      </c>
      <c r="Q78">
        <f t="shared" si="11"/>
      </c>
      <c r="R78">
        <f t="shared" si="12"/>
      </c>
      <c r="S78">
        <f t="shared" si="13"/>
      </c>
      <c r="T78">
        <f t="shared" si="14"/>
      </c>
      <c r="U78">
        <f t="shared" si="15"/>
      </c>
      <c r="V78">
        <f t="shared" si="16"/>
      </c>
      <c r="W78">
        <f t="shared" si="17"/>
      </c>
    </row>
    <row r="79" spans="1:23" ht="12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t="str">
        <f t="shared" si="9"/>
        <v>insert into users (name, password, FName, SName, TName, EGN, isActive, prawa) values ('','','','','','', 1, 0)</v>
      </c>
      <c r="P79">
        <f t="shared" si="10"/>
      </c>
      <c r="Q79">
        <f t="shared" si="11"/>
      </c>
      <c r="R79">
        <f t="shared" si="12"/>
      </c>
      <c r="S79">
        <f t="shared" si="13"/>
      </c>
      <c r="T79">
        <f t="shared" si="14"/>
      </c>
      <c r="U79">
        <f t="shared" si="15"/>
      </c>
      <c r="V79">
        <f t="shared" si="16"/>
      </c>
      <c r="W79">
        <f t="shared" si="17"/>
      </c>
    </row>
    <row r="80" spans="1:23" ht="12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t="str">
        <f t="shared" si="9"/>
        <v>insert into users (name, password, FName, SName, TName, EGN, isActive, prawa) values ('','','','','','', 1, 0)</v>
      </c>
      <c r="P80">
        <f t="shared" si="10"/>
      </c>
      <c r="Q80">
        <f t="shared" si="11"/>
      </c>
      <c r="R80">
        <f t="shared" si="12"/>
      </c>
      <c r="S80">
        <f t="shared" si="13"/>
      </c>
      <c r="T80">
        <f t="shared" si="14"/>
      </c>
      <c r="U80">
        <f t="shared" si="15"/>
      </c>
      <c r="V80">
        <f t="shared" si="16"/>
      </c>
      <c r="W80">
        <f t="shared" si="17"/>
      </c>
    </row>
    <row r="81" spans="1:23" ht="12.7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t="str">
        <f t="shared" si="9"/>
        <v>insert into users (name, password, FName, SName, TName, EGN, isActive, prawa) values ('','','','','','', 1, 0)</v>
      </c>
      <c r="P81">
        <f t="shared" si="10"/>
      </c>
      <c r="Q81">
        <f t="shared" si="11"/>
      </c>
      <c r="R81">
        <f t="shared" si="12"/>
      </c>
      <c r="S81">
        <f t="shared" si="13"/>
      </c>
      <c r="T81">
        <f t="shared" si="14"/>
      </c>
      <c r="U81">
        <f t="shared" si="15"/>
      </c>
      <c r="V81">
        <f t="shared" si="16"/>
      </c>
      <c r="W81">
        <f t="shared" si="17"/>
      </c>
    </row>
    <row r="82" spans="1:23" ht="12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t="str">
        <f t="shared" si="9"/>
        <v>insert into users (name, password, FName, SName, TName, EGN, isActive, prawa) values ('','','','','','', 1, 0)</v>
      </c>
      <c r="P82">
        <f t="shared" si="10"/>
      </c>
      <c r="Q82">
        <f t="shared" si="11"/>
      </c>
      <c r="R82">
        <f t="shared" si="12"/>
      </c>
      <c r="S82">
        <f t="shared" si="13"/>
      </c>
      <c r="T82">
        <f t="shared" si="14"/>
      </c>
      <c r="U82">
        <f t="shared" si="15"/>
      </c>
      <c r="V82">
        <f t="shared" si="16"/>
      </c>
      <c r="W82">
        <f t="shared" si="17"/>
      </c>
    </row>
    <row r="83" spans="1:23" ht="12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t="str">
        <f t="shared" si="9"/>
        <v>insert into users (name, password, FName, SName, TName, EGN, isActive, prawa) values ('','','','','','', 1, 0)</v>
      </c>
      <c r="P83">
        <f t="shared" si="10"/>
      </c>
      <c r="Q83">
        <f t="shared" si="11"/>
      </c>
      <c r="R83">
        <f t="shared" si="12"/>
      </c>
      <c r="S83">
        <f t="shared" si="13"/>
      </c>
      <c r="T83">
        <f t="shared" si="14"/>
      </c>
      <c r="U83">
        <f t="shared" si="15"/>
      </c>
      <c r="V83">
        <f t="shared" si="16"/>
      </c>
      <c r="W83">
        <f t="shared" si="17"/>
      </c>
    </row>
    <row r="84" spans="1:23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t="str">
        <f t="shared" si="9"/>
        <v>insert into users (name, password, FName, SName, TName, EGN, isActive, prawa) values ('','','','','','', 1, 0)</v>
      </c>
      <c r="P84">
        <f t="shared" si="10"/>
      </c>
      <c r="Q84">
        <f t="shared" si="11"/>
      </c>
      <c r="R84">
        <f t="shared" si="12"/>
      </c>
      <c r="S84">
        <f t="shared" si="13"/>
      </c>
      <c r="T84">
        <f t="shared" si="14"/>
      </c>
      <c r="U84">
        <f t="shared" si="15"/>
      </c>
      <c r="V84">
        <f t="shared" si="16"/>
      </c>
      <c r="W84">
        <f t="shared" si="17"/>
      </c>
    </row>
    <row r="85" spans="1:23" ht="12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t="str">
        <f t="shared" si="9"/>
        <v>insert into users (name, password, FName, SName, TName, EGN, isActive, prawa) values ('','','','','','', 1, 0)</v>
      </c>
      <c r="P85">
        <f t="shared" si="10"/>
      </c>
      <c r="Q85">
        <f t="shared" si="11"/>
      </c>
      <c r="R85">
        <f t="shared" si="12"/>
      </c>
      <c r="S85">
        <f t="shared" si="13"/>
      </c>
      <c r="T85">
        <f t="shared" si="14"/>
      </c>
      <c r="U85">
        <f t="shared" si="15"/>
      </c>
      <c r="V85">
        <f t="shared" si="16"/>
      </c>
      <c r="W85">
        <f t="shared" si="17"/>
      </c>
    </row>
    <row r="86" spans="1:23" ht="12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t="str">
        <f t="shared" si="9"/>
        <v>insert into users (name, password, FName, SName, TName, EGN, isActive, prawa) values ('','','','','','', 1, 0)</v>
      </c>
      <c r="P86">
        <f t="shared" si="10"/>
      </c>
      <c r="Q86">
        <f t="shared" si="11"/>
      </c>
      <c r="R86">
        <f t="shared" si="12"/>
      </c>
      <c r="S86">
        <f t="shared" si="13"/>
      </c>
      <c r="T86">
        <f t="shared" si="14"/>
      </c>
      <c r="U86">
        <f t="shared" si="15"/>
      </c>
      <c r="V86">
        <f t="shared" si="16"/>
      </c>
      <c r="W86">
        <f t="shared" si="17"/>
      </c>
    </row>
    <row r="87" spans="1:23" ht="12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t="str">
        <f t="shared" si="9"/>
        <v>insert into users (name, password, FName, SName, TName, EGN, isActive, prawa) values ('','','','','','', 1, 0)</v>
      </c>
      <c r="P87">
        <f t="shared" si="10"/>
      </c>
      <c r="Q87">
        <f t="shared" si="11"/>
      </c>
      <c r="R87">
        <f t="shared" si="12"/>
      </c>
      <c r="S87">
        <f t="shared" si="13"/>
      </c>
      <c r="T87">
        <f t="shared" si="14"/>
      </c>
      <c r="U87">
        <f t="shared" si="15"/>
      </c>
      <c r="V87">
        <f t="shared" si="16"/>
      </c>
      <c r="W87">
        <f t="shared" si="17"/>
      </c>
    </row>
    <row r="88" spans="1:23" ht="12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t="str">
        <f t="shared" si="9"/>
        <v>insert into users (name, password, FName, SName, TName, EGN, isActive, prawa) values ('','','','','','', 1, 0)</v>
      </c>
      <c r="P88">
        <f t="shared" si="10"/>
      </c>
      <c r="Q88">
        <f t="shared" si="11"/>
      </c>
      <c r="R88">
        <f t="shared" si="12"/>
      </c>
      <c r="S88">
        <f t="shared" si="13"/>
      </c>
      <c r="T88">
        <f t="shared" si="14"/>
      </c>
      <c r="U88">
        <f t="shared" si="15"/>
      </c>
      <c r="V88">
        <f t="shared" si="16"/>
      </c>
      <c r="W88">
        <f t="shared" si="17"/>
      </c>
    </row>
    <row r="89" spans="1:23" ht="12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t="str">
        <f t="shared" si="9"/>
        <v>insert into users (name, password, FName, SName, TName, EGN, isActive, prawa) values ('','','','','','', 1, 0)</v>
      </c>
      <c r="P89">
        <f t="shared" si="10"/>
      </c>
      <c r="Q89">
        <f t="shared" si="11"/>
      </c>
      <c r="R89">
        <f t="shared" si="12"/>
      </c>
      <c r="S89">
        <f t="shared" si="13"/>
      </c>
      <c r="T89">
        <f t="shared" si="14"/>
      </c>
      <c r="U89">
        <f t="shared" si="15"/>
      </c>
      <c r="V89">
        <f t="shared" si="16"/>
      </c>
      <c r="W89">
        <f t="shared" si="17"/>
      </c>
    </row>
    <row r="90" spans="1:23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t="str">
        <f t="shared" si="9"/>
        <v>insert into users (name, password, FName, SName, TName, EGN, isActive, prawa) values ('','','','','','', 1, 0)</v>
      </c>
      <c r="P90">
        <f t="shared" si="10"/>
      </c>
      <c r="Q90">
        <f t="shared" si="11"/>
      </c>
      <c r="R90">
        <f t="shared" si="12"/>
      </c>
      <c r="S90">
        <f t="shared" si="13"/>
      </c>
      <c r="T90">
        <f t="shared" si="14"/>
      </c>
      <c r="U90">
        <f t="shared" si="15"/>
      </c>
      <c r="V90">
        <f t="shared" si="16"/>
      </c>
      <c r="W90">
        <f t="shared" si="17"/>
      </c>
    </row>
    <row r="91" spans="1:23" ht="12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t="str">
        <f t="shared" si="9"/>
        <v>insert into users (name, password, FName, SName, TName, EGN, isActive, prawa) values ('','','','','','', 1, 0)</v>
      </c>
      <c r="P91">
        <f t="shared" si="10"/>
      </c>
      <c r="Q91">
        <f t="shared" si="11"/>
      </c>
      <c r="R91">
        <f t="shared" si="12"/>
      </c>
      <c r="S91">
        <f t="shared" si="13"/>
      </c>
      <c r="T91">
        <f t="shared" si="14"/>
      </c>
      <c r="U91">
        <f t="shared" si="15"/>
      </c>
      <c r="V91">
        <f t="shared" si="16"/>
      </c>
      <c r="W91">
        <f t="shared" si="17"/>
      </c>
    </row>
    <row r="92" spans="1:23" ht="12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t="str">
        <f t="shared" si="9"/>
        <v>insert into users (name, password, FName, SName, TName, EGN, isActive, prawa) values ('','','','','','', 1, 0)</v>
      </c>
      <c r="P92">
        <f t="shared" si="10"/>
      </c>
      <c r="Q92">
        <f t="shared" si="11"/>
      </c>
      <c r="R92">
        <f t="shared" si="12"/>
      </c>
      <c r="S92">
        <f t="shared" si="13"/>
      </c>
      <c r="T92">
        <f t="shared" si="14"/>
      </c>
      <c r="U92">
        <f t="shared" si="15"/>
      </c>
      <c r="V92">
        <f t="shared" si="16"/>
      </c>
      <c r="W92">
        <f t="shared" si="17"/>
      </c>
    </row>
    <row r="93" spans="1:23" ht="12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t="str">
        <f t="shared" si="9"/>
        <v>insert into users (name, password, FName, SName, TName, EGN, isActive, prawa) values ('','','','','','', 1, 0)</v>
      </c>
      <c r="P93">
        <f t="shared" si="10"/>
      </c>
      <c r="Q93">
        <f t="shared" si="11"/>
      </c>
      <c r="R93">
        <f t="shared" si="12"/>
      </c>
      <c r="S93">
        <f t="shared" si="13"/>
      </c>
      <c r="T93">
        <f t="shared" si="14"/>
      </c>
      <c r="U93">
        <f t="shared" si="15"/>
      </c>
      <c r="V93">
        <f t="shared" si="16"/>
      </c>
      <c r="W93">
        <f t="shared" si="17"/>
      </c>
    </row>
    <row r="94" spans="1:23" ht="12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t="str">
        <f t="shared" si="9"/>
        <v>insert into users (name, password, FName, SName, TName, EGN, isActive, prawa) values ('','','','','','', 1, 0)</v>
      </c>
      <c r="P94">
        <f t="shared" si="10"/>
      </c>
      <c r="Q94">
        <f t="shared" si="11"/>
      </c>
      <c r="R94">
        <f t="shared" si="12"/>
      </c>
      <c r="S94">
        <f t="shared" si="13"/>
      </c>
      <c r="T94">
        <f t="shared" si="14"/>
      </c>
      <c r="U94">
        <f t="shared" si="15"/>
      </c>
      <c r="V94">
        <f t="shared" si="16"/>
      </c>
      <c r="W94">
        <f t="shared" si="17"/>
      </c>
    </row>
    <row r="95" spans="1:23" ht="12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t="str">
        <f t="shared" si="9"/>
        <v>insert into users (name, password, FName, SName, TName, EGN, isActive, prawa) values ('','','','','','', 1, 0)</v>
      </c>
      <c r="P95">
        <f t="shared" si="10"/>
      </c>
      <c r="Q95">
        <f t="shared" si="11"/>
      </c>
      <c r="R95">
        <f t="shared" si="12"/>
      </c>
      <c r="S95">
        <f t="shared" si="13"/>
      </c>
      <c r="T95">
        <f t="shared" si="14"/>
      </c>
      <c r="U95">
        <f t="shared" si="15"/>
      </c>
      <c r="V95">
        <f t="shared" si="16"/>
      </c>
      <c r="W95">
        <f t="shared" si="17"/>
      </c>
    </row>
    <row r="96" spans="1:23" ht="12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t="str">
        <f t="shared" si="9"/>
        <v>insert into users (name, password, FName, SName, TName, EGN, isActive, prawa) values ('','','','','','', 1, 0)</v>
      </c>
      <c r="P96">
        <f t="shared" si="10"/>
      </c>
      <c r="Q96">
        <f t="shared" si="11"/>
      </c>
      <c r="R96">
        <f t="shared" si="12"/>
      </c>
      <c r="S96">
        <f t="shared" si="13"/>
      </c>
      <c r="T96">
        <f t="shared" si="14"/>
      </c>
      <c r="U96">
        <f t="shared" si="15"/>
      </c>
      <c r="V96">
        <f t="shared" si="16"/>
      </c>
      <c r="W96">
        <f t="shared" si="17"/>
      </c>
    </row>
    <row r="97" spans="1:23" ht="12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t="str">
        <f t="shared" si="9"/>
        <v>insert into users (name, password, FName, SName, TName, EGN, isActive, prawa) values ('','','','','','', 1, 0)</v>
      </c>
      <c r="P97">
        <f t="shared" si="10"/>
      </c>
      <c r="Q97">
        <f t="shared" si="11"/>
      </c>
      <c r="R97">
        <f t="shared" si="12"/>
      </c>
      <c r="S97">
        <f t="shared" si="13"/>
      </c>
      <c r="T97">
        <f t="shared" si="14"/>
      </c>
      <c r="U97">
        <f t="shared" si="15"/>
      </c>
      <c r="V97">
        <f t="shared" si="16"/>
      </c>
      <c r="W97">
        <f t="shared" si="17"/>
      </c>
    </row>
    <row r="98" spans="1:23" ht="12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t="str">
        <f t="shared" si="9"/>
        <v>insert into users (name, password, FName, SName, TName, EGN, isActive, prawa) values ('','','','','','', 1, 0)</v>
      </c>
      <c r="P98">
        <f t="shared" si="10"/>
      </c>
      <c r="Q98">
        <f t="shared" si="11"/>
      </c>
      <c r="R98">
        <f t="shared" si="12"/>
      </c>
      <c r="S98">
        <f t="shared" si="13"/>
      </c>
      <c r="T98">
        <f t="shared" si="14"/>
      </c>
      <c r="U98">
        <f t="shared" si="15"/>
      </c>
      <c r="V98">
        <f t="shared" si="16"/>
      </c>
      <c r="W98">
        <f t="shared" si="17"/>
      </c>
    </row>
    <row r="99" spans="1:23" ht="12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t="str">
        <f t="shared" si="9"/>
        <v>insert into users (name, password, FName, SName, TName, EGN, isActive, prawa) values ('','','','','','', 1, 0)</v>
      </c>
      <c r="P99">
        <f t="shared" si="10"/>
      </c>
      <c r="Q99">
        <f t="shared" si="11"/>
      </c>
      <c r="R99">
        <f t="shared" si="12"/>
      </c>
      <c r="S99">
        <f t="shared" si="13"/>
      </c>
      <c r="T99">
        <f t="shared" si="14"/>
      </c>
      <c r="U99">
        <f t="shared" si="15"/>
      </c>
      <c r="V99">
        <f t="shared" si="16"/>
      </c>
      <c r="W99">
        <f t="shared" si="17"/>
      </c>
    </row>
    <row r="100" spans="1:23" ht="12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t="str">
        <f t="shared" si="9"/>
        <v>insert into users (name, password, FName, SName, TName, EGN, isActive, prawa) values ('','','','','','', 1, 0)</v>
      </c>
      <c r="P100">
        <f t="shared" si="10"/>
      </c>
      <c r="Q100">
        <f t="shared" si="11"/>
      </c>
      <c r="R100">
        <f t="shared" si="12"/>
      </c>
      <c r="S100">
        <f t="shared" si="13"/>
      </c>
      <c r="T100">
        <f t="shared" si="14"/>
      </c>
      <c r="U100">
        <f t="shared" si="15"/>
      </c>
      <c r="V100">
        <f t="shared" si="16"/>
      </c>
      <c r="W100">
        <f t="shared" si="17"/>
      </c>
    </row>
    <row r="101" spans="1:23" ht="12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t="str">
        <f t="shared" si="9"/>
        <v>insert into users (name, password, FName, SName, TName, EGN, isActive, prawa) values ('','','','','','', 1, 0)</v>
      </c>
      <c r="P101">
        <f t="shared" si="10"/>
      </c>
      <c r="Q101">
        <f t="shared" si="11"/>
      </c>
      <c r="R101">
        <f t="shared" si="12"/>
      </c>
      <c r="S101">
        <f t="shared" si="13"/>
      </c>
      <c r="T101">
        <f t="shared" si="14"/>
      </c>
      <c r="U101">
        <f t="shared" si="15"/>
      </c>
      <c r="V101">
        <f t="shared" si="16"/>
      </c>
      <c r="W101">
        <f t="shared" si="17"/>
      </c>
    </row>
    <row r="102" spans="1:23" ht="12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t="str">
        <f t="shared" si="9"/>
        <v>insert into users (name, password, FName, SName, TName, EGN, isActive, prawa) values ('','','','','','', 1, 0)</v>
      </c>
      <c r="P102">
        <f t="shared" si="10"/>
      </c>
      <c r="Q102">
        <f t="shared" si="11"/>
      </c>
      <c r="R102">
        <f t="shared" si="12"/>
      </c>
      <c r="S102">
        <f t="shared" si="13"/>
      </c>
      <c r="T102">
        <f t="shared" si="14"/>
      </c>
      <c r="U102">
        <f t="shared" si="15"/>
      </c>
      <c r="V102">
        <f t="shared" si="16"/>
      </c>
      <c r="W102">
        <f t="shared" si="17"/>
      </c>
    </row>
    <row r="103" spans="1:23" ht="12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t="str">
        <f t="shared" si="9"/>
        <v>insert into users (name, password, FName, SName, TName, EGN, isActive, prawa) values ('','','','','','', 1, 0)</v>
      </c>
      <c r="P103">
        <f t="shared" si="10"/>
      </c>
      <c r="Q103">
        <f t="shared" si="11"/>
      </c>
      <c r="R103">
        <f t="shared" si="12"/>
      </c>
      <c r="S103">
        <f t="shared" si="13"/>
      </c>
      <c r="T103">
        <f t="shared" si="14"/>
      </c>
      <c r="U103">
        <f t="shared" si="15"/>
      </c>
      <c r="V103">
        <f t="shared" si="16"/>
      </c>
      <c r="W103">
        <f t="shared" si="17"/>
      </c>
    </row>
  </sheetData>
  <sheetProtection password="8FF5" sheet="1"/>
  <mergeCells count="3">
    <mergeCell ref="G3:N3"/>
    <mergeCell ref="A3:F3"/>
    <mergeCell ref="A2:N2"/>
  </mergeCells>
  <dataValidations count="3">
    <dataValidation type="whole" allowBlank="1" showInputMessage="1" showErrorMessage="1" errorTitle="Грешка" error="Полето позволява въвеждане само на 1 или 0!" sqref="G5:N103">
      <formula1>0</formula1>
      <formula2>1</formula2>
    </dataValidation>
    <dataValidation type="textLength" allowBlank="1" showInputMessage="1" showErrorMessage="1" errorTitle="Грешка" error="Потребителското име може да бъде от 2 до 15 символа" sqref="A5:A103">
      <formula1>2</formula1>
      <formula2>15</formula2>
    </dataValidation>
    <dataValidation type="textLength" allowBlank="1" showInputMessage="1" showErrorMessage="1" errorTitle="Грешка" error="Паролата може да бъде между 2 и 15 символа" sqref="B5:B103">
      <formula1>2</formula1>
      <formula2>15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AG140"/>
  <sheetViews>
    <sheetView zoomScalePageLayoutView="0" workbookViewId="0" topLeftCell="A1">
      <selection activeCell="F44" sqref="F44"/>
    </sheetView>
  </sheetViews>
  <sheetFormatPr defaultColWidth="9.140625" defaultRowHeight="12.75"/>
  <cols>
    <col min="1" max="1" width="17.140625" style="0" customWidth="1"/>
    <col min="2" max="2" width="17.140625" style="0" hidden="1" customWidth="1"/>
    <col min="3" max="4" width="17.140625" style="0" customWidth="1"/>
    <col min="5" max="5" width="20.28125" style="0" customWidth="1"/>
    <col min="6" max="6" width="17.00390625" style="0" customWidth="1"/>
    <col min="7" max="11" width="17.140625" style="0" customWidth="1"/>
    <col min="12" max="12" width="20.57421875" style="0" hidden="1" customWidth="1"/>
    <col min="13" max="13" width="17.00390625" style="0" hidden="1" customWidth="1"/>
    <col min="14" max="14" width="29.57421875" style="0" hidden="1" customWidth="1"/>
    <col min="15" max="15" width="15.28125" style="0" hidden="1" customWidth="1"/>
    <col min="16" max="16" width="14.57421875" style="0" hidden="1" customWidth="1"/>
    <col min="17" max="17" width="17.8515625" style="0" customWidth="1"/>
    <col min="18" max="18" width="25.421875" style="0" hidden="1" customWidth="1"/>
    <col min="19" max="19" width="9.140625" style="0" hidden="1" customWidth="1"/>
    <col min="20" max="26" width="9.140625" style="0" customWidth="1"/>
    <col min="27" max="27" width="17.00390625" style="0" customWidth="1"/>
    <col min="28" max="28" width="16.421875" style="0" customWidth="1"/>
    <col min="29" max="29" width="9.140625" style="0" customWidth="1"/>
    <col min="30" max="30" width="31.8515625" style="0" customWidth="1"/>
    <col min="31" max="31" width="9.140625" style="0" customWidth="1"/>
  </cols>
  <sheetData>
    <row r="2" spans="1:11" ht="45.75" customHeight="1">
      <c r="A2" s="133" t="s">
        <v>147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4" spans="1:33" ht="78.75" customHeight="1">
      <c r="A4" s="1" t="s">
        <v>112</v>
      </c>
      <c r="B4" s="1" t="s">
        <v>113</v>
      </c>
      <c r="C4" s="1" t="s">
        <v>114</v>
      </c>
      <c r="D4" s="1" t="s">
        <v>115</v>
      </c>
      <c r="E4" s="1" t="s">
        <v>116</v>
      </c>
      <c r="F4" s="1" t="s">
        <v>117</v>
      </c>
      <c r="G4" s="1" t="s">
        <v>118</v>
      </c>
      <c r="H4" s="1" t="s">
        <v>119</v>
      </c>
      <c r="I4" s="1" t="s">
        <v>120</v>
      </c>
      <c r="J4" s="1" t="s">
        <v>121</v>
      </c>
      <c r="K4" s="20" t="s">
        <v>122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1" t="s">
        <v>8</v>
      </c>
      <c r="AC4" s="52"/>
      <c r="AD4" s="52"/>
      <c r="AE4" s="52"/>
      <c r="AF4" s="52"/>
      <c r="AG4" s="52"/>
    </row>
    <row r="5" spans="1:33" ht="15.75">
      <c r="A5" s="25"/>
      <c r="B5" s="26">
        <v>0</v>
      </c>
      <c r="C5" s="26"/>
      <c r="D5" s="26"/>
      <c r="E5" s="29"/>
      <c r="F5" s="29"/>
      <c r="G5" s="26"/>
      <c r="H5" s="26"/>
      <c r="I5" s="26"/>
      <c r="J5" s="26">
        <v>0</v>
      </c>
      <c r="K5" s="26">
        <v>0</v>
      </c>
      <c r="L5" s="27" t="b">
        <f>IF(E5="други",0,IF(E5="администрация",1,IF(E5="стационар",2,IF(E5="параклиника",3,IF(E5="поликлиника",4)))))</f>
        <v>0</v>
      </c>
      <c r="M5" s="27" t="b">
        <f>IF(F5="Други",-1,IF(F5="терапевтично",0,IF(F5="хирургично",1,IF(F5="палеативни грижи",2))))</f>
        <v>0</v>
      </c>
      <c r="N5" s="27">
        <f aca="true" t="shared" si="0" ref="N5:N68">IF(M5=2,1,0)</f>
        <v>0</v>
      </c>
      <c r="O5" s="30"/>
      <c r="P5" s="31"/>
      <c r="Q5" s="32"/>
      <c r="R5" s="3" t="e">
        <f>CONCATENATE("insert into strzwena (part, NHIFPart, Name, ShortName, TIPE, type2, isOIL, spec, NIZP, isActive, ParentPart) values( '",A5,"','",B5,"','",C5,"','",D5,"',",L5,",",M5,",",G5,",",VLOOKUP(H5,$AD$8:$AE$66,2),", ",K5,", 1, ",IF(LEN(Q5)=0,"null",CONCATENATE("'",Q5,"'")),")")</f>
        <v>#N/A</v>
      </c>
      <c r="S5" s="3">
        <f>IF(L5=2,CONCATENATE("insert into beds (mont, part, allb, nfb) values ('201101','",A5,"',",I5,",",J5,")"),"")</f>
      </c>
      <c r="AC5" s="52"/>
      <c r="AD5" s="52"/>
      <c r="AE5" s="52"/>
      <c r="AF5" s="52"/>
      <c r="AG5" s="52"/>
    </row>
    <row r="6" spans="1:33" ht="15.75">
      <c r="A6" s="25"/>
      <c r="B6" s="26">
        <v>0</v>
      </c>
      <c r="C6" s="26"/>
      <c r="D6" s="26"/>
      <c r="E6" s="29"/>
      <c r="F6" s="29"/>
      <c r="G6" s="26"/>
      <c r="H6" s="26"/>
      <c r="I6" s="26"/>
      <c r="J6" s="26">
        <v>0</v>
      </c>
      <c r="K6" s="26">
        <v>0</v>
      </c>
      <c r="L6" s="27" t="b">
        <f aca="true" t="shared" si="1" ref="L6:L69">IF(E6="други",0,IF(E6="администрация",1,IF(E6="стационар",2,IF(E6="параклиника",3,IF(E6="поликлиника",4)))))</f>
        <v>0</v>
      </c>
      <c r="M6" s="27" t="b">
        <f aca="true" t="shared" si="2" ref="M6:M69">IF(F6="Други",-1,IF(F6="терапевтично",0,IF(F6="хирургично",1,IF(F6="палеативни грижи",2))))</f>
        <v>0</v>
      </c>
      <c r="N6" s="27">
        <f t="shared" si="0"/>
        <v>0</v>
      </c>
      <c r="O6" s="30"/>
      <c r="P6" s="31"/>
      <c r="Q6" s="32"/>
      <c r="R6" s="3" t="e">
        <f aca="true" t="shared" si="3" ref="R6:R69">CONCATENATE("insert into strzwena (part, NHIFPart, Name, ShortName, TIPE, type2, isOIL, spec, NIZP, isActive, ParentPart) values( '",A6,"','",B6,"','",C6,"','",D6,"',",L6,",",M6,",",G6,",",VLOOKUP(H6,$AD$8:$AE$66,2),", ",K6,", 1, ",IF(LEN(Q6)=0,"null",CONCATENATE("'",Q6,"'")),")")</f>
        <v>#N/A</v>
      </c>
      <c r="S6" s="3">
        <f>IF(L6=2,CONCATENATE("insert into beds (mont, part, allb, nfb) values ('201101','",A6,"',",I6,",",J6,")"),"")</f>
      </c>
      <c r="AB6" s="36"/>
      <c r="AC6" s="52"/>
      <c r="AD6" s="52"/>
      <c r="AE6" s="52"/>
      <c r="AF6" s="52"/>
      <c r="AG6" s="52"/>
    </row>
    <row r="7" spans="1:33" ht="15.75">
      <c r="A7" s="25"/>
      <c r="B7" s="26">
        <v>0</v>
      </c>
      <c r="C7" s="26"/>
      <c r="D7" s="26"/>
      <c r="E7" s="29"/>
      <c r="F7" s="29"/>
      <c r="G7" s="26"/>
      <c r="H7" s="26"/>
      <c r="I7" s="26"/>
      <c r="J7" s="26">
        <v>0</v>
      </c>
      <c r="K7" s="26">
        <v>0</v>
      </c>
      <c r="L7" s="27" t="b">
        <f t="shared" si="1"/>
        <v>0</v>
      </c>
      <c r="M7" s="27" t="b">
        <f t="shared" si="2"/>
        <v>0</v>
      </c>
      <c r="N7" s="27">
        <f t="shared" si="0"/>
        <v>0</v>
      </c>
      <c r="O7" s="30"/>
      <c r="P7" s="31"/>
      <c r="Q7" s="32"/>
      <c r="R7" s="3" t="e">
        <f t="shared" si="3"/>
        <v>#N/A</v>
      </c>
      <c r="S7" s="3">
        <f aca="true" t="shared" si="4" ref="S7:S70">IF(L7=2,CONCATENATE("insert into beds (mont, part, allb, nfb) values ('201101','",A7,"',",I7,",",J7,")"),"")</f>
      </c>
      <c r="AB7" s="36" t="s">
        <v>152</v>
      </c>
      <c r="AC7" s="52"/>
      <c r="AD7" s="52"/>
      <c r="AE7" s="52"/>
      <c r="AF7" s="52"/>
      <c r="AG7" s="52"/>
    </row>
    <row r="8" spans="1:33" ht="15.75">
      <c r="A8" s="25"/>
      <c r="B8" s="26">
        <v>0</v>
      </c>
      <c r="C8" s="26"/>
      <c r="D8" s="26"/>
      <c r="E8" s="29"/>
      <c r="F8" s="29"/>
      <c r="G8" s="26"/>
      <c r="H8" s="26"/>
      <c r="I8" s="26"/>
      <c r="J8" s="26">
        <v>0</v>
      </c>
      <c r="K8" s="26">
        <v>0</v>
      </c>
      <c r="L8" s="27" t="b">
        <f t="shared" si="1"/>
        <v>0</v>
      </c>
      <c r="M8" s="27" t="b">
        <f t="shared" si="2"/>
        <v>0</v>
      </c>
      <c r="N8" s="27">
        <f t="shared" si="0"/>
        <v>0</v>
      </c>
      <c r="O8" s="30"/>
      <c r="P8" s="31"/>
      <c r="Q8" s="32"/>
      <c r="R8" s="3" t="e">
        <f t="shared" si="3"/>
        <v>#N/A</v>
      </c>
      <c r="S8" s="3">
        <f t="shared" si="4"/>
      </c>
      <c r="AA8" s="33" t="s">
        <v>9</v>
      </c>
      <c r="AB8" s="37" t="s">
        <v>10</v>
      </c>
      <c r="AC8" s="52"/>
      <c r="AD8" s="53" t="s">
        <v>177</v>
      </c>
      <c r="AE8" s="53">
        <v>2</v>
      </c>
      <c r="AF8" s="52"/>
      <c r="AG8" s="52"/>
    </row>
    <row r="9" spans="1:33" ht="15.75">
      <c r="A9" s="25"/>
      <c r="B9" s="26">
        <v>0</v>
      </c>
      <c r="C9" s="26"/>
      <c r="D9" s="26"/>
      <c r="E9" s="29"/>
      <c r="F9" s="29"/>
      <c r="G9" s="26"/>
      <c r="H9" s="26"/>
      <c r="I9" s="26"/>
      <c r="J9" s="26">
        <v>0</v>
      </c>
      <c r="K9" s="26">
        <v>0</v>
      </c>
      <c r="L9" s="27" t="b">
        <f t="shared" si="1"/>
        <v>0</v>
      </c>
      <c r="M9" s="27" t="b">
        <f t="shared" si="2"/>
        <v>0</v>
      </c>
      <c r="N9" s="27">
        <f t="shared" si="0"/>
        <v>0</v>
      </c>
      <c r="O9" s="31"/>
      <c r="P9" s="31"/>
      <c r="Q9" s="32"/>
      <c r="R9" s="3" t="e">
        <f t="shared" si="3"/>
        <v>#N/A</v>
      </c>
      <c r="S9" s="3">
        <f t="shared" si="4"/>
      </c>
      <c r="AA9" s="34" t="s">
        <v>11</v>
      </c>
      <c r="AB9" s="37" t="s">
        <v>12</v>
      </c>
      <c r="AC9" s="52"/>
      <c r="AD9" s="53" t="s">
        <v>178</v>
      </c>
      <c r="AE9" s="53">
        <v>25</v>
      </c>
      <c r="AF9" s="52"/>
      <c r="AG9" s="52"/>
    </row>
    <row r="10" spans="1:33" ht="15.75">
      <c r="A10" s="25"/>
      <c r="B10" s="26">
        <v>0</v>
      </c>
      <c r="C10" s="26"/>
      <c r="D10" s="26"/>
      <c r="E10" s="29"/>
      <c r="F10" s="29"/>
      <c r="G10" s="26"/>
      <c r="H10" s="26"/>
      <c r="I10" s="26"/>
      <c r="J10" s="26">
        <v>0</v>
      </c>
      <c r="K10" s="26">
        <v>0</v>
      </c>
      <c r="L10" s="27" t="b">
        <f t="shared" si="1"/>
        <v>0</v>
      </c>
      <c r="M10" s="27" t="b">
        <f t="shared" si="2"/>
        <v>0</v>
      </c>
      <c r="N10" s="27">
        <f t="shared" si="0"/>
        <v>0</v>
      </c>
      <c r="O10" s="31"/>
      <c r="P10" s="31"/>
      <c r="Q10" s="32"/>
      <c r="R10" s="3" t="e">
        <f t="shared" si="3"/>
        <v>#N/A</v>
      </c>
      <c r="S10" s="3">
        <f t="shared" si="4"/>
      </c>
      <c r="AA10" s="5" t="s">
        <v>13</v>
      </c>
      <c r="AB10" s="37" t="s">
        <v>14</v>
      </c>
      <c r="AC10" s="52"/>
      <c r="AD10" s="53" t="s">
        <v>179</v>
      </c>
      <c r="AE10" s="53">
        <v>48</v>
      </c>
      <c r="AF10" s="52"/>
      <c r="AG10" s="52"/>
    </row>
    <row r="11" spans="1:33" ht="15.75">
      <c r="A11" s="25"/>
      <c r="B11" s="26">
        <v>0</v>
      </c>
      <c r="C11" s="26"/>
      <c r="D11" s="26"/>
      <c r="E11" s="29"/>
      <c r="F11" s="29"/>
      <c r="G11" s="26"/>
      <c r="H11" s="26"/>
      <c r="I11" s="26"/>
      <c r="J11" s="26">
        <v>0</v>
      </c>
      <c r="K11" s="26">
        <v>0</v>
      </c>
      <c r="L11" s="27" t="b">
        <f t="shared" si="1"/>
        <v>0</v>
      </c>
      <c r="M11" s="27" t="b">
        <f t="shared" si="2"/>
        <v>0</v>
      </c>
      <c r="N11" s="27">
        <f t="shared" si="0"/>
        <v>0</v>
      </c>
      <c r="O11" s="31"/>
      <c r="P11" s="31"/>
      <c r="Q11" s="32"/>
      <c r="R11" s="3" t="e">
        <f t="shared" si="3"/>
        <v>#N/A</v>
      </c>
      <c r="S11" s="3">
        <f t="shared" si="4"/>
      </c>
      <c r="AA11" s="34" t="s">
        <v>15</v>
      </c>
      <c r="AB11" s="36"/>
      <c r="AC11" s="52"/>
      <c r="AD11" s="53" t="s">
        <v>180</v>
      </c>
      <c r="AE11" s="53">
        <v>7</v>
      </c>
      <c r="AF11" s="52"/>
      <c r="AG11" s="52"/>
    </row>
    <row r="12" spans="1:33" ht="15.75">
      <c r="A12" s="25"/>
      <c r="B12" s="26">
        <v>0</v>
      </c>
      <c r="C12" s="26"/>
      <c r="D12" s="26"/>
      <c r="E12" s="29"/>
      <c r="F12" s="29"/>
      <c r="G12" s="26"/>
      <c r="H12" s="26"/>
      <c r="I12" s="26"/>
      <c r="J12" s="26">
        <v>0</v>
      </c>
      <c r="K12" s="26">
        <v>0</v>
      </c>
      <c r="L12" s="27" t="b">
        <f t="shared" si="1"/>
        <v>0</v>
      </c>
      <c r="M12" s="27" t="b">
        <f t="shared" si="2"/>
        <v>0</v>
      </c>
      <c r="N12" s="27">
        <f t="shared" si="0"/>
        <v>0</v>
      </c>
      <c r="O12" s="31"/>
      <c r="P12" s="31"/>
      <c r="Q12" s="32"/>
      <c r="R12" s="3" t="e">
        <f t="shared" si="3"/>
        <v>#N/A</v>
      </c>
      <c r="S12" s="3">
        <f t="shared" si="4"/>
      </c>
      <c r="AA12" s="5" t="s">
        <v>16</v>
      </c>
      <c r="AB12" s="36"/>
      <c r="AC12" s="52"/>
      <c r="AD12" s="53" t="s">
        <v>181</v>
      </c>
      <c r="AE12" s="53">
        <v>4</v>
      </c>
      <c r="AF12" s="52"/>
      <c r="AG12" s="52"/>
    </row>
    <row r="13" spans="1:33" ht="15.75">
      <c r="A13" s="25"/>
      <c r="B13" s="26">
        <v>0</v>
      </c>
      <c r="C13" s="26"/>
      <c r="D13" s="26"/>
      <c r="E13" s="29"/>
      <c r="F13" s="29"/>
      <c r="G13" s="26"/>
      <c r="H13" s="26"/>
      <c r="I13" s="26"/>
      <c r="J13" s="26">
        <v>0</v>
      </c>
      <c r="K13" s="26">
        <v>0</v>
      </c>
      <c r="L13" s="27" t="b">
        <f t="shared" si="1"/>
        <v>0</v>
      </c>
      <c r="M13" s="27" t="b">
        <f t="shared" si="2"/>
        <v>0</v>
      </c>
      <c r="N13" s="27">
        <f t="shared" si="0"/>
        <v>0</v>
      </c>
      <c r="O13" s="31"/>
      <c r="P13" s="31"/>
      <c r="Q13" s="32"/>
      <c r="R13" s="3" t="e">
        <f t="shared" si="3"/>
        <v>#N/A</v>
      </c>
      <c r="S13" s="3">
        <f t="shared" si="4"/>
      </c>
      <c r="AA13" s="22"/>
      <c r="AB13" s="36"/>
      <c r="AC13" s="52"/>
      <c r="AD13" s="53" t="s">
        <v>182</v>
      </c>
      <c r="AE13" s="53">
        <v>42</v>
      </c>
      <c r="AF13" s="52"/>
      <c r="AG13" s="52"/>
    </row>
    <row r="14" spans="1:33" ht="15.75">
      <c r="A14" s="25"/>
      <c r="B14" s="26">
        <v>0</v>
      </c>
      <c r="C14" s="26"/>
      <c r="D14" s="26"/>
      <c r="E14" s="29"/>
      <c r="F14" s="29"/>
      <c r="G14" s="26"/>
      <c r="H14" s="26"/>
      <c r="I14" s="26"/>
      <c r="J14" s="26">
        <v>0</v>
      </c>
      <c r="K14" s="26">
        <v>0</v>
      </c>
      <c r="L14" s="27" t="b">
        <f t="shared" si="1"/>
        <v>0</v>
      </c>
      <c r="M14" s="27" t="b">
        <f t="shared" si="2"/>
        <v>0</v>
      </c>
      <c r="N14" s="27">
        <f t="shared" si="0"/>
        <v>0</v>
      </c>
      <c r="O14" s="31"/>
      <c r="P14" s="31"/>
      <c r="Q14" s="32"/>
      <c r="R14" s="3" t="e">
        <f t="shared" si="3"/>
        <v>#N/A</v>
      </c>
      <c r="S14" s="3">
        <f t="shared" si="4"/>
      </c>
      <c r="AA14" s="22"/>
      <c r="AB14" s="36"/>
      <c r="AC14" s="52"/>
      <c r="AD14" s="53" t="s">
        <v>183</v>
      </c>
      <c r="AE14" s="53">
        <v>53</v>
      </c>
      <c r="AF14" s="52"/>
      <c r="AG14" s="52"/>
    </row>
    <row r="15" spans="1:33" ht="15.75">
      <c r="A15" s="25"/>
      <c r="B15" s="26">
        <v>0</v>
      </c>
      <c r="C15" s="26"/>
      <c r="D15" s="26"/>
      <c r="E15" s="29"/>
      <c r="F15" s="29"/>
      <c r="G15" s="26"/>
      <c r="H15" s="26"/>
      <c r="I15" s="26"/>
      <c r="J15" s="26">
        <v>0</v>
      </c>
      <c r="K15" s="26">
        <v>0</v>
      </c>
      <c r="L15" s="27" t="b">
        <f t="shared" si="1"/>
        <v>0</v>
      </c>
      <c r="M15" s="27" t="b">
        <f t="shared" si="2"/>
        <v>0</v>
      </c>
      <c r="N15" s="27">
        <f t="shared" si="0"/>
        <v>0</v>
      </c>
      <c r="O15" s="31"/>
      <c r="P15" s="31"/>
      <c r="Q15" s="32"/>
      <c r="R15" s="3" t="e">
        <f t="shared" si="3"/>
        <v>#N/A</v>
      </c>
      <c r="S15" s="3">
        <f t="shared" si="4"/>
      </c>
      <c r="AA15" s="22"/>
      <c r="AB15" s="22"/>
      <c r="AC15" s="52"/>
      <c r="AD15" s="53" t="s">
        <v>184</v>
      </c>
      <c r="AE15" s="53">
        <v>28</v>
      </c>
      <c r="AF15" s="52"/>
      <c r="AG15" s="52"/>
    </row>
    <row r="16" spans="1:33" ht="15.75">
      <c r="A16" s="25"/>
      <c r="B16" s="26">
        <v>0</v>
      </c>
      <c r="C16" s="26"/>
      <c r="D16" s="26"/>
      <c r="E16" s="29"/>
      <c r="F16" s="29"/>
      <c r="G16" s="26"/>
      <c r="H16" s="26"/>
      <c r="I16" s="26"/>
      <c r="J16" s="26">
        <v>0</v>
      </c>
      <c r="K16" s="26">
        <v>0</v>
      </c>
      <c r="L16" s="27" t="b">
        <f t="shared" si="1"/>
        <v>0</v>
      </c>
      <c r="M16" s="27" t="b">
        <f t="shared" si="2"/>
        <v>0</v>
      </c>
      <c r="N16" s="27">
        <f t="shared" si="0"/>
        <v>0</v>
      </c>
      <c r="O16" s="31"/>
      <c r="P16" s="31"/>
      <c r="Q16" s="32"/>
      <c r="R16" s="3" t="e">
        <f t="shared" si="3"/>
        <v>#N/A</v>
      </c>
      <c r="S16" s="3">
        <f t="shared" si="4"/>
      </c>
      <c r="AA16" s="22"/>
      <c r="AB16" s="22"/>
      <c r="AC16" s="52"/>
      <c r="AD16" s="53" t="s">
        <v>185</v>
      </c>
      <c r="AE16" s="53">
        <v>29</v>
      </c>
      <c r="AF16" s="52"/>
      <c r="AG16" s="52"/>
    </row>
    <row r="17" spans="1:33" ht="15.75">
      <c r="A17" s="25"/>
      <c r="B17" s="26">
        <v>0</v>
      </c>
      <c r="C17" s="26"/>
      <c r="D17" s="26"/>
      <c r="E17" s="29"/>
      <c r="F17" s="29"/>
      <c r="G17" s="26"/>
      <c r="H17" s="26"/>
      <c r="I17" s="26"/>
      <c r="J17" s="26">
        <v>0</v>
      </c>
      <c r="K17" s="26">
        <v>0</v>
      </c>
      <c r="L17" s="27" t="b">
        <f t="shared" si="1"/>
        <v>0</v>
      </c>
      <c r="M17" s="27" t="b">
        <f t="shared" si="2"/>
        <v>0</v>
      </c>
      <c r="N17" s="27">
        <f t="shared" si="0"/>
        <v>0</v>
      </c>
      <c r="O17" s="31"/>
      <c r="P17" s="31"/>
      <c r="Q17" s="32"/>
      <c r="R17" s="3" t="e">
        <f t="shared" si="3"/>
        <v>#N/A</v>
      </c>
      <c r="S17" s="3">
        <f t="shared" si="4"/>
      </c>
      <c r="AA17" s="22"/>
      <c r="AB17" s="22"/>
      <c r="AC17" s="52"/>
      <c r="AD17" s="53" t="s">
        <v>186</v>
      </c>
      <c r="AE17" s="53">
        <v>52</v>
      </c>
      <c r="AF17" s="52"/>
      <c r="AG17" s="52"/>
    </row>
    <row r="18" spans="1:33" ht="15.75">
      <c r="A18" s="25"/>
      <c r="B18" s="26">
        <v>0</v>
      </c>
      <c r="C18" s="26"/>
      <c r="D18" s="26"/>
      <c r="E18" s="29"/>
      <c r="F18" s="29"/>
      <c r="G18" s="26"/>
      <c r="H18" s="26"/>
      <c r="I18" s="26"/>
      <c r="J18" s="26">
        <v>0</v>
      </c>
      <c r="K18" s="26">
        <v>0</v>
      </c>
      <c r="L18" s="27" t="b">
        <f t="shared" si="1"/>
        <v>0</v>
      </c>
      <c r="M18" s="27" t="b">
        <f t="shared" si="2"/>
        <v>0</v>
      </c>
      <c r="N18" s="27">
        <f t="shared" si="0"/>
        <v>0</v>
      </c>
      <c r="O18" s="31"/>
      <c r="P18" s="31"/>
      <c r="Q18" s="32"/>
      <c r="R18" s="3" t="e">
        <f t="shared" si="3"/>
        <v>#N/A</v>
      </c>
      <c r="S18" s="3">
        <f t="shared" si="4"/>
      </c>
      <c r="AA18" s="22"/>
      <c r="AB18" s="22"/>
      <c r="AC18" s="52"/>
      <c r="AD18" s="53" t="s">
        <v>187</v>
      </c>
      <c r="AE18" s="53">
        <v>55</v>
      </c>
      <c r="AF18" s="52"/>
      <c r="AG18" s="52"/>
    </row>
    <row r="19" spans="1:33" ht="15.75">
      <c r="A19" s="25"/>
      <c r="B19" s="26">
        <v>0</v>
      </c>
      <c r="C19" s="26"/>
      <c r="D19" s="26"/>
      <c r="E19" s="29"/>
      <c r="F19" s="29"/>
      <c r="G19" s="26"/>
      <c r="H19" s="26"/>
      <c r="I19" s="26"/>
      <c r="J19" s="26">
        <v>0</v>
      </c>
      <c r="K19" s="26">
        <v>0</v>
      </c>
      <c r="L19" s="27" t="b">
        <f t="shared" si="1"/>
        <v>0</v>
      </c>
      <c r="M19" s="27" t="b">
        <f t="shared" si="2"/>
        <v>0</v>
      </c>
      <c r="N19" s="27">
        <f t="shared" si="0"/>
        <v>0</v>
      </c>
      <c r="O19" s="31"/>
      <c r="P19" s="31"/>
      <c r="Q19" s="32"/>
      <c r="R19" s="3" t="e">
        <f t="shared" si="3"/>
        <v>#N/A</v>
      </c>
      <c r="S19" s="3">
        <f t="shared" si="4"/>
      </c>
      <c r="AA19" s="22"/>
      <c r="AB19" s="22"/>
      <c r="AC19" s="52"/>
      <c r="AD19" s="53" t="s">
        <v>188</v>
      </c>
      <c r="AE19" s="53">
        <v>54</v>
      </c>
      <c r="AF19" s="52"/>
      <c r="AG19" s="52"/>
    </row>
    <row r="20" spans="1:33" ht="15.75">
      <c r="A20" s="25"/>
      <c r="B20" s="26">
        <v>0</v>
      </c>
      <c r="C20" s="26"/>
      <c r="D20" s="26"/>
      <c r="E20" s="29"/>
      <c r="F20" s="29"/>
      <c r="G20" s="26"/>
      <c r="H20" s="26"/>
      <c r="I20" s="26"/>
      <c r="J20" s="26">
        <v>0</v>
      </c>
      <c r="K20" s="26">
        <v>0</v>
      </c>
      <c r="L20" s="27" t="b">
        <f t="shared" si="1"/>
        <v>0</v>
      </c>
      <c r="M20" s="27" t="b">
        <f t="shared" si="2"/>
        <v>0</v>
      </c>
      <c r="N20" s="27">
        <f t="shared" si="0"/>
        <v>0</v>
      </c>
      <c r="O20" s="31"/>
      <c r="P20" s="31"/>
      <c r="Q20" s="32"/>
      <c r="R20" s="3" t="e">
        <f t="shared" si="3"/>
        <v>#N/A</v>
      </c>
      <c r="S20" s="3">
        <f t="shared" si="4"/>
      </c>
      <c r="AA20" s="22"/>
      <c r="AB20" s="22"/>
      <c r="AC20" s="52"/>
      <c r="AD20" s="53" t="s">
        <v>189</v>
      </c>
      <c r="AE20" s="53">
        <v>30</v>
      </c>
      <c r="AF20" s="52"/>
      <c r="AG20" s="52"/>
    </row>
    <row r="21" spans="1:33" ht="15.75">
      <c r="A21" s="25"/>
      <c r="B21" s="26">
        <v>0</v>
      </c>
      <c r="C21" s="26"/>
      <c r="D21" s="26"/>
      <c r="E21" s="29"/>
      <c r="F21" s="29"/>
      <c r="G21" s="26"/>
      <c r="H21" s="26"/>
      <c r="I21" s="26"/>
      <c r="J21" s="26">
        <v>0</v>
      </c>
      <c r="K21" s="26">
        <v>0</v>
      </c>
      <c r="L21" s="27" t="b">
        <f t="shared" si="1"/>
        <v>0</v>
      </c>
      <c r="M21" s="27" t="b">
        <f t="shared" si="2"/>
        <v>0</v>
      </c>
      <c r="N21" s="27">
        <f t="shared" si="0"/>
        <v>0</v>
      </c>
      <c r="O21" s="31"/>
      <c r="P21" s="31"/>
      <c r="Q21" s="32"/>
      <c r="R21" s="3" t="e">
        <f t="shared" si="3"/>
        <v>#N/A</v>
      </c>
      <c r="S21" s="3">
        <f t="shared" si="4"/>
      </c>
      <c r="AA21" s="22"/>
      <c r="AB21" s="22"/>
      <c r="AC21" s="52"/>
      <c r="AD21" s="53" t="s">
        <v>190</v>
      </c>
      <c r="AE21" s="53">
        <v>32</v>
      </c>
      <c r="AF21" s="52"/>
      <c r="AG21" s="52"/>
    </row>
    <row r="22" spans="1:33" ht="15.75">
      <c r="A22" s="25"/>
      <c r="B22" s="26">
        <v>0</v>
      </c>
      <c r="C22" s="26"/>
      <c r="D22" s="26"/>
      <c r="E22" s="29"/>
      <c r="F22" s="29"/>
      <c r="G22" s="26"/>
      <c r="H22" s="26"/>
      <c r="I22" s="26"/>
      <c r="J22" s="26">
        <v>0</v>
      </c>
      <c r="K22" s="26">
        <v>0</v>
      </c>
      <c r="L22" s="27" t="b">
        <f t="shared" si="1"/>
        <v>0</v>
      </c>
      <c r="M22" s="27" t="b">
        <f t="shared" si="2"/>
        <v>0</v>
      </c>
      <c r="N22" s="27">
        <f t="shared" si="0"/>
        <v>0</v>
      </c>
      <c r="O22" s="31"/>
      <c r="P22" s="31"/>
      <c r="Q22" s="32"/>
      <c r="R22" s="3" t="e">
        <f t="shared" si="3"/>
        <v>#N/A</v>
      </c>
      <c r="S22" s="3">
        <f t="shared" si="4"/>
      </c>
      <c r="AA22" s="22"/>
      <c r="AB22" s="22"/>
      <c r="AC22" s="52"/>
      <c r="AD22" s="53" t="s">
        <v>191</v>
      </c>
      <c r="AE22" s="53">
        <v>33</v>
      </c>
      <c r="AF22" s="52"/>
      <c r="AG22" s="52"/>
    </row>
    <row r="23" spans="1:33" ht="15.75">
      <c r="A23" s="25"/>
      <c r="B23" s="26">
        <v>0</v>
      </c>
      <c r="C23" s="26"/>
      <c r="D23" s="26"/>
      <c r="E23" s="29"/>
      <c r="F23" s="29"/>
      <c r="G23" s="26"/>
      <c r="H23" s="26"/>
      <c r="I23" s="26"/>
      <c r="J23" s="26">
        <v>0</v>
      </c>
      <c r="K23" s="26">
        <v>0</v>
      </c>
      <c r="L23" s="27" t="b">
        <f t="shared" si="1"/>
        <v>0</v>
      </c>
      <c r="M23" s="27" t="b">
        <f t="shared" si="2"/>
        <v>0</v>
      </c>
      <c r="N23" s="27">
        <f t="shared" si="0"/>
        <v>0</v>
      </c>
      <c r="O23" s="31"/>
      <c r="P23" s="31"/>
      <c r="Q23" s="32"/>
      <c r="R23" s="3" t="e">
        <f t="shared" si="3"/>
        <v>#N/A</v>
      </c>
      <c r="S23" s="3">
        <f t="shared" si="4"/>
      </c>
      <c r="AA23" s="22"/>
      <c r="AB23" s="22"/>
      <c r="AC23" s="52"/>
      <c r="AD23" s="53" t="s">
        <v>192</v>
      </c>
      <c r="AE23" s="53">
        <v>35</v>
      </c>
      <c r="AF23" s="52"/>
      <c r="AG23" s="52"/>
    </row>
    <row r="24" spans="1:33" ht="15.75">
      <c r="A24" s="25"/>
      <c r="B24" s="26">
        <v>0</v>
      </c>
      <c r="C24" s="26"/>
      <c r="D24" s="26"/>
      <c r="E24" s="29"/>
      <c r="F24" s="29"/>
      <c r="G24" s="26"/>
      <c r="H24" s="26"/>
      <c r="I24" s="26"/>
      <c r="J24" s="26">
        <v>0</v>
      </c>
      <c r="K24" s="26">
        <v>0</v>
      </c>
      <c r="L24" s="27" t="b">
        <f t="shared" si="1"/>
        <v>0</v>
      </c>
      <c r="M24" s="27" t="b">
        <f t="shared" si="2"/>
        <v>0</v>
      </c>
      <c r="N24" s="27">
        <f t="shared" si="0"/>
        <v>0</v>
      </c>
      <c r="O24" s="31"/>
      <c r="P24" s="31"/>
      <c r="Q24" s="32"/>
      <c r="R24" s="3" t="e">
        <f t="shared" si="3"/>
        <v>#N/A</v>
      </c>
      <c r="S24" s="3">
        <f t="shared" si="4"/>
      </c>
      <c r="AA24" s="22"/>
      <c r="AB24" s="22"/>
      <c r="AC24" s="52"/>
      <c r="AD24" s="53" t="s">
        <v>193</v>
      </c>
      <c r="AE24" s="53">
        <v>51</v>
      </c>
      <c r="AF24" s="52"/>
      <c r="AG24" s="52"/>
    </row>
    <row r="25" spans="1:33" ht="15.75">
      <c r="A25" s="25"/>
      <c r="B25" s="26">
        <v>0</v>
      </c>
      <c r="C25" s="26"/>
      <c r="D25" s="26"/>
      <c r="E25" s="29"/>
      <c r="F25" s="29"/>
      <c r="G25" s="26"/>
      <c r="H25" s="26"/>
      <c r="I25" s="26"/>
      <c r="J25" s="26">
        <v>0</v>
      </c>
      <c r="K25" s="26">
        <v>0</v>
      </c>
      <c r="L25" s="27" t="b">
        <f t="shared" si="1"/>
        <v>0</v>
      </c>
      <c r="M25" s="27" t="b">
        <f t="shared" si="2"/>
        <v>0</v>
      </c>
      <c r="N25" s="27">
        <f t="shared" si="0"/>
        <v>0</v>
      </c>
      <c r="O25" s="31"/>
      <c r="P25" s="31"/>
      <c r="Q25" s="32"/>
      <c r="R25" s="3" t="e">
        <f t="shared" si="3"/>
        <v>#N/A</v>
      </c>
      <c r="S25" s="3">
        <f t="shared" si="4"/>
      </c>
      <c r="AA25" s="22"/>
      <c r="AB25" s="22"/>
      <c r="AC25" s="52"/>
      <c r="AD25" s="53" t="s">
        <v>194</v>
      </c>
      <c r="AE25" s="53">
        <v>17</v>
      </c>
      <c r="AF25" s="52"/>
      <c r="AG25" s="52"/>
    </row>
    <row r="26" spans="1:33" ht="15.75">
      <c r="A26" s="25"/>
      <c r="B26" s="26">
        <v>0</v>
      </c>
      <c r="C26" s="26"/>
      <c r="D26" s="26"/>
      <c r="E26" s="29"/>
      <c r="F26" s="29"/>
      <c r="G26" s="26"/>
      <c r="H26" s="26"/>
      <c r="I26" s="26"/>
      <c r="J26" s="26">
        <v>0</v>
      </c>
      <c r="K26" s="26">
        <v>0</v>
      </c>
      <c r="L26" s="27" t="b">
        <f t="shared" si="1"/>
        <v>0</v>
      </c>
      <c r="M26" s="27" t="b">
        <f t="shared" si="2"/>
        <v>0</v>
      </c>
      <c r="N26" s="27">
        <f t="shared" si="0"/>
        <v>0</v>
      </c>
      <c r="O26" s="31"/>
      <c r="P26" s="31"/>
      <c r="Q26" s="32"/>
      <c r="R26" s="3" t="e">
        <f t="shared" si="3"/>
        <v>#N/A</v>
      </c>
      <c r="S26" s="3">
        <f t="shared" si="4"/>
      </c>
      <c r="AA26" s="22"/>
      <c r="AB26" s="22"/>
      <c r="AC26" s="52"/>
      <c r="AD26" s="52" t="s">
        <v>152</v>
      </c>
      <c r="AE26" s="52">
        <v>100</v>
      </c>
      <c r="AF26" s="52"/>
      <c r="AG26" s="52"/>
    </row>
    <row r="27" spans="1:33" ht="15.75">
      <c r="A27" s="25"/>
      <c r="B27" s="26">
        <v>0</v>
      </c>
      <c r="C27" s="26"/>
      <c r="D27" s="26"/>
      <c r="E27" s="29"/>
      <c r="F27" s="29"/>
      <c r="G27" s="26"/>
      <c r="H27" s="26"/>
      <c r="I27" s="26"/>
      <c r="J27" s="26">
        <v>0</v>
      </c>
      <c r="K27" s="26">
        <v>0</v>
      </c>
      <c r="L27" s="27" t="b">
        <f t="shared" si="1"/>
        <v>0</v>
      </c>
      <c r="M27" s="27" t="b">
        <f t="shared" si="2"/>
        <v>0</v>
      </c>
      <c r="N27" s="27">
        <f t="shared" si="0"/>
        <v>0</v>
      </c>
      <c r="O27" s="31"/>
      <c r="P27" s="31"/>
      <c r="Q27" s="32"/>
      <c r="R27" s="3" t="e">
        <f t="shared" si="3"/>
        <v>#N/A</v>
      </c>
      <c r="S27" s="3">
        <f t="shared" si="4"/>
      </c>
      <c r="AA27" s="22"/>
      <c r="AB27" s="22"/>
      <c r="AC27" s="52"/>
      <c r="AD27" s="53" t="s">
        <v>195</v>
      </c>
      <c r="AE27" s="53">
        <v>6</v>
      </c>
      <c r="AF27" s="52"/>
      <c r="AG27" s="52"/>
    </row>
    <row r="28" spans="1:33" ht="15.75">
      <c r="A28" s="25"/>
      <c r="B28" s="26">
        <v>0</v>
      </c>
      <c r="C28" s="26"/>
      <c r="D28" s="26"/>
      <c r="E28" s="29"/>
      <c r="F28" s="29"/>
      <c r="G28" s="26"/>
      <c r="H28" s="26"/>
      <c r="I28" s="26"/>
      <c r="J28" s="26">
        <v>0</v>
      </c>
      <c r="K28" s="26">
        <v>0</v>
      </c>
      <c r="L28" s="27" t="b">
        <f t="shared" si="1"/>
        <v>0</v>
      </c>
      <c r="M28" s="27" t="b">
        <f t="shared" si="2"/>
        <v>0</v>
      </c>
      <c r="N28" s="27">
        <f t="shared" si="0"/>
        <v>0</v>
      </c>
      <c r="O28" s="31"/>
      <c r="P28" s="31"/>
      <c r="Q28" s="32"/>
      <c r="R28" s="3" t="e">
        <f t="shared" si="3"/>
        <v>#N/A</v>
      </c>
      <c r="S28" s="3">
        <f t="shared" si="4"/>
      </c>
      <c r="AA28" s="22"/>
      <c r="AB28" s="22"/>
      <c r="AC28" s="52"/>
      <c r="AD28" s="53" t="s">
        <v>196</v>
      </c>
      <c r="AE28" s="53">
        <v>8</v>
      </c>
      <c r="AF28" s="52"/>
      <c r="AG28" s="52"/>
    </row>
    <row r="29" spans="1:33" ht="15.75">
      <c r="A29" s="25"/>
      <c r="B29" s="26">
        <v>0</v>
      </c>
      <c r="C29" s="26"/>
      <c r="D29" s="26"/>
      <c r="E29" s="29"/>
      <c r="F29" s="29"/>
      <c r="G29" s="26"/>
      <c r="H29" s="26"/>
      <c r="I29" s="26"/>
      <c r="J29" s="26">
        <v>0</v>
      </c>
      <c r="K29" s="26">
        <v>0</v>
      </c>
      <c r="L29" s="27" t="b">
        <f t="shared" si="1"/>
        <v>0</v>
      </c>
      <c r="M29" s="27" t="b">
        <f t="shared" si="2"/>
        <v>0</v>
      </c>
      <c r="N29" s="27">
        <f t="shared" si="0"/>
        <v>0</v>
      </c>
      <c r="O29" s="31"/>
      <c r="P29" s="31"/>
      <c r="Q29" s="32"/>
      <c r="R29" s="3" t="e">
        <f t="shared" si="3"/>
        <v>#N/A</v>
      </c>
      <c r="S29" s="3">
        <f t="shared" si="4"/>
      </c>
      <c r="AA29" s="22"/>
      <c r="AB29" s="22"/>
      <c r="AC29" s="52"/>
      <c r="AD29" s="53" t="s">
        <v>197</v>
      </c>
      <c r="AE29" s="53">
        <v>9</v>
      </c>
      <c r="AF29" s="52"/>
      <c r="AG29" s="52"/>
    </row>
    <row r="30" spans="1:33" ht="15.75">
      <c r="A30" s="25"/>
      <c r="B30" s="26">
        <v>0</v>
      </c>
      <c r="C30" s="26"/>
      <c r="D30" s="26"/>
      <c r="E30" s="29"/>
      <c r="F30" s="29"/>
      <c r="G30" s="26"/>
      <c r="H30" s="26"/>
      <c r="I30" s="26"/>
      <c r="J30" s="26">
        <v>0</v>
      </c>
      <c r="K30" s="26">
        <v>0</v>
      </c>
      <c r="L30" s="27" t="b">
        <f t="shared" si="1"/>
        <v>0</v>
      </c>
      <c r="M30" s="27" t="b">
        <f t="shared" si="2"/>
        <v>0</v>
      </c>
      <c r="N30" s="27">
        <f t="shared" si="0"/>
        <v>0</v>
      </c>
      <c r="O30" s="31"/>
      <c r="P30" s="31"/>
      <c r="Q30" s="32"/>
      <c r="R30" s="3" t="e">
        <f t="shared" si="3"/>
        <v>#N/A</v>
      </c>
      <c r="S30" s="3">
        <f t="shared" si="4"/>
      </c>
      <c r="AA30" s="22"/>
      <c r="AB30" s="22"/>
      <c r="AC30" s="52"/>
      <c r="AD30" s="53" t="s">
        <v>198</v>
      </c>
      <c r="AE30" s="53">
        <v>44</v>
      </c>
      <c r="AF30" s="52"/>
      <c r="AG30" s="52"/>
    </row>
    <row r="31" spans="1:33" ht="15.75">
      <c r="A31" s="25"/>
      <c r="B31" s="26">
        <v>0</v>
      </c>
      <c r="C31" s="26"/>
      <c r="D31" s="26"/>
      <c r="E31" s="29"/>
      <c r="F31" s="29"/>
      <c r="G31" s="26"/>
      <c r="H31" s="26"/>
      <c r="I31" s="26"/>
      <c r="J31" s="26">
        <v>0</v>
      </c>
      <c r="K31" s="26">
        <v>0</v>
      </c>
      <c r="L31" s="27" t="b">
        <f t="shared" si="1"/>
        <v>0</v>
      </c>
      <c r="M31" s="27" t="b">
        <f t="shared" si="2"/>
        <v>0</v>
      </c>
      <c r="N31" s="27">
        <f t="shared" si="0"/>
        <v>0</v>
      </c>
      <c r="O31" s="31"/>
      <c r="P31" s="31"/>
      <c r="Q31" s="32"/>
      <c r="R31" s="3" t="e">
        <f t="shared" si="3"/>
        <v>#N/A</v>
      </c>
      <c r="S31" s="3">
        <f t="shared" si="4"/>
      </c>
      <c r="AA31" s="22"/>
      <c r="AB31" s="22"/>
      <c r="AC31" s="52"/>
      <c r="AD31" s="53" t="s">
        <v>199</v>
      </c>
      <c r="AE31" s="53">
        <v>3</v>
      </c>
      <c r="AF31" s="52"/>
      <c r="AG31" s="52"/>
    </row>
    <row r="32" spans="1:33" ht="15.75">
      <c r="A32" s="25"/>
      <c r="B32" s="26">
        <v>0</v>
      </c>
      <c r="C32" s="26"/>
      <c r="D32" s="26"/>
      <c r="E32" s="29"/>
      <c r="F32" s="29"/>
      <c r="G32" s="26"/>
      <c r="H32" s="26"/>
      <c r="I32" s="26"/>
      <c r="J32" s="26">
        <v>0</v>
      </c>
      <c r="K32" s="26">
        <v>0</v>
      </c>
      <c r="L32" s="27" t="b">
        <f t="shared" si="1"/>
        <v>0</v>
      </c>
      <c r="M32" s="27" t="b">
        <f t="shared" si="2"/>
        <v>0</v>
      </c>
      <c r="N32" s="27">
        <f t="shared" si="0"/>
        <v>0</v>
      </c>
      <c r="O32" s="31"/>
      <c r="P32" s="31"/>
      <c r="Q32" s="32"/>
      <c r="R32" s="3" t="e">
        <f t="shared" si="3"/>
        <v>#N/A</v>
      </c>
      <c r="S32" s="3">
        <f t="shared" si="4"/>
      </c>
      <c r="AA32" s="22"/>
      <c r="AB32" s="22"/>
      <c r="AC32" s="52"/>
      <c r="AD32" s="53" t="s">
        <v>200</v>
      </c>
      <c r="AE32" s="53">
        <v>27</v>
      </c>
      <c r="AF32" s="52"/>
      <c r="AG32" s="52"/>
    </row>
    <row r="33" spans="1:33" ht="15.75">
      <c r="A33" s="25"/>
      <c r="B33" s="26">
        <v>0</v>
      </c>
      <c r="C33" s="26"/>
      <c r="D33" s="26"/>
      <c r="E33" s="29"/>
      <c r="F33" s="29"/>
      <c r="G33" s="26"/>
      <c r="H33" s="26"/>
      <c r="I33" s="26"/>
      <c r="J33" s="26">
        <v>0</v>
      </c>
      <c r="K33" s="26">
        <v>0</v>
      </c>
      <c r="L33" s="27" t="b">
        <f t="shared" si="1"/>
        <v>0</v>
      </c>
      <c r="M33" s="27" t="b">
        <f t="shared" si="2"/>
        <v>0</v>
      </c>
      <c r="N33" s="27">
        <f t="shared" si="0"/>
        <v>0</v>
      </c>
      <c r="O33" s="31"/>
      <c r="P33" s="31"/>
      <c r="Q33" s="32"/>
      <c r="R33" s="3" t="e">
        <f t="shared" si="3"/>
        <v>#N/A</v>
      </c>
      <c r="S33" s="3">
        <f t="shared" si="4"/>
      </c>
      <c r="AA33" s="22"/>
      <c r="AB33" s="22"/>
      <c r="AC33" s="52"/>
      <c r="AD33" s="53" t="s">
        <v>201</v>
      </c>
      <c r="AE33" s="53">
        <v>49</v>
      </c>
      <c r="AF33" s="52"/>
      <c r="AG33" s="52"/>
    </row>
    <row r="34" spans="1:33" ht="15.75">
      <c r="A34" s="25"/>
      <c r="B34" s="26">
        <v>0</v>
      </c>
      <c r="C34" s="26"/>
      <c r="D34" s="26"/>
      <c r="E34" s="29"/>
      <c r="F34" s="29"/>
      <c r="G34" s="26"/>
      <c r="H34" s="26"/>
      <c r="I34" s="26"/>
      <c r="J34" s="26">
        <v>0</v>
      </c>
      <c r="K34" s="26">
        <v>0</v>
      </c>
      <c r="L34" s="27" t="b">
        <f t="shared" si="1"/>
        <v>0</v>
      </c>
      <c r="M34" s="27" t="b">
        <f t="shared" si="2"/>
        <v>0</v>
      </c>
      <c r="N34" s="27">
        <f t="shared" si="0"/>
        <v>0</v>
      </c>
      <c r="O34" s="31"/>
      <c r="P34" s="31"/>
      <c r="Q34" s="32"/>
      <c r="R34" s="3" t="e">
        <f t="shared" si="3"/>
        <v>#N/A</v>
      </c>
      <c r="S34" s="3">
        <f t="shared" si="4"/>
      </c>
      <c r="AA34" s="22"/>
      <c r="AB34" s="22"/>
      <c r="AC34" s="52"/>
      <c r="AD34" s="53" t="s">
        <v>202</v>
      </c>
      <c r="AE34" s="53">
        <v>40</v>
      </c>
      <c r="AF34" s="52"/>
      <c r="AG34" s="52"/>
    </row>
    <row r="35" spans="1:33" ht="15.75">
      <c r="A35" s="25"/>
      <c r="B35" s="26">
        <v>0</v>
      </c>
      <c r="C35" s="26"/>
      <c r="D35" s="26"/>
      <c r="E35" s="29"/>
      <c r="F35" s="29"/>
      <c r="G35" s="26"/>
      <c r="H35" s="26"/>
      <c r="I35" s="26"/>
      <c r="J35" s="26">
        <v>0</v>
      </c>
      <c r="K35" s="26">
        <v>0</v>
      </c>
      <c r="L35" s="27" t="b">
        <f t="shared" si="1"/>
        <v>0</v>
      </c>
      <c r="M35" s="27" t="b">
        <f t="shared" si="2"/>
        <v>0</v>
      </c>
      <c r="N35" s="27">
        <f t="shared" si="0"/>
        <v>0</v>
      </c>
      <c r="O35" s="31"/>
      <c r="P35" s="31"/>
      <c r="Q35" s="32"/>
      <c r="R35" s="3" t="e">
        <f t="shared" si="3"/>
        <v>#N/A</v>
      </c>
      <c r="S35" s="3">
        <f t="shared" si="4"/>
      </c>
      <c r="AA35" s="22"/>
      <c r="AB35" s="22"/>
      <c r="AC35" s="52"/>
      <c r="AD35" s="53" t="s">
        <v>203</v>
      </c>
      <c r="AE35" s="53">
        <v>47</v>
      </c>
      <c r="AF35" s="52"/>
      <c r="AG35" s="52"/>
    </row>
    <row r="36" spans="1:33" ht="15.75">
      <c r="A36" s="25"/>
      <c r="B36" s="26">
        <v>0</v>
      </c>
      <c r="C36" s="26"/>
      <c r="D36" s="26"/>
      <c r="E36" s="29"/>
      <c r="F36" s="29"/>
      <c r="G36" s="26"/>
      <c r="H36" s="26"/>
      <c r="I36" s="26"/>
      <c r="J36" s="26">
        <v>0</v>
      </c>
      <c r="K36" s="26">
        <v>0</v>
      </c>
      <c r="L36" s="27" t="b">
        <f t="shared" si="1"/>
        <v>0</v>
      </c>
      <c r="M36" s="27" t="b">
        <f t="shared" si="2"/>
        <v>0</v>
      </c>
      <c r="N36" s="27">
        <f t="shared" si="0"/>
        <v>0</v>
      </c>
      <c r="O36" s="31"/>
      <c r="P36" s="31"/>
      <c r="Q36" s="32"/>
      <c r="R36" s="3" t="e">
        <f t="shared" si="3"/>
        <v>#N/A</v>
      </c>
      <c r="S36" s="3">
        <f t="shared" si="4"/>
      </c>
      <c r="AA36" s="22"/>
      <c r="AB36" s="22"/>
      <c r="AC36" s="52"/>
      <c r="AD36" s="53" t="s">
        <v>204</v>
      </c>
      <c r="AE36" s="53">
        <v>31</v>
      </c>
      <c r="AF36" s="52"/>
      <c r="AG36" s="52"/>
    </row>
    <row r="37" spans="1:33" ht="15.75">
      <c r="A37" s="25"/>
      <c r="B37" s="26">
        <v>0</v>
      </c>
      <c r="C37" s="26"/>
      <c r="D37" s="26"/>
      <c r="E37" s="29"/>
      <c r="F37" s="29"/>
      <c r="G37" s="26"/>
      <c r="H37" s="26"/>
      <c r="I37" s="26"/>
      <c r="J37" s="26">
        <v>0</v>
      </c>
      <c r="K37" s="26">
        <v>0</v>
      </c>
      <c r="L37" s="27" t="b">
        <f t="shared" si="1"/>
        <v>0</v>
      </c>
      <c r="M37" s="27" t="b">
        <f t="shared" si="2"/>
        <v>0</v>
      </c>
      <c r="N37" s="27">
        <f t="shared" si="0"/>
        <v>0</v>
      </c>
      <c r="O37" s="31"/>
      <c r="P37" s="31"/>
      <c r="Q37" s="32"/>
      <c r="R37" s="3" t="e">
        <f t="shared" si="3"/>
        <v>#N/A</v>
      </c>
      <c r="S37" s="3">
        <f t="shared" si="4"/>
      </c>
      <c r="AA37" s="22"/>
      <c r="AB37" s="22"/>
      <c r="AC37" s="52"/>
      <c r="AD37" s="53" t="s">
        <v>205</v>
      </c>
      <c r="AE37" s="53">
        <v>23</v>
      </c>
      <c r="AF37" s="52"/>
      <c r="AG37" s="52"/>
    </row>
    <row r="38" spans="1:33" ht="15.75">
      <c r="A38" s="25"/>
      <c r="B38" s="26">
        <v>0</v>
      </c>
      <c r="C38" s="26"/>
      <c r="D38" s="26"/>
      <c r="E38" s="29"/>
      <c r="F38" s="29"/>
      <c r="G38" s="26"/>
      <c r="H38" s="26"/>
      <c r="I38" s="26"/>
      <c r="J38" s="26">
        <v>0</v>
      </c>
      <c r="K38" s="26">
        <v>0</v>
      </c>
      <c r="L38" s="27" t="b">
        <f t="shared" si="1"/>
        <v>0</v>
      </c>
      <c r="M38" s="27" t="b">
        <f t="shared" si="2"/>
        <v>0</v>
      </c>
      <c r="N38" s="27">
        <f t="shared" si="0"/>
        <v>0</v>
      </c>
      <c r="O38" s="31"/>
      <c r="P38" s="31"/>
      <c r="Q38" s="32"/>
      <c r="R38" s="3" t="e">
        <f t="shared" si="3"/>
        <v>#N/A</v>
      </c>
      <c r="S38" s="3">
        <f t="shared" si="4"/>
      </c>
      <c r="AA38" s="22"/>
      <c r="AB38" s="22"/>
      <c r="AC38" s="52"/>
      <c r="AD38" s="53" t="s">
        <v>206</v>
      </c>
      <c r="AE38" s="53">
        <v>5</v>
      </c>
      <c r="AF38" s="52"/>
      <c r="AG38" s="52"/>
    </row>
    <row r="39" spans="1:33" ht="15.75">
      <c r="A39" s="25"/>
      <c r="B39" s="26">
        <v>0</v>
      </c>
      <c r="C39" s="26"/>
      <c r="D39" s="26"/>
      <c r="E39" s="29"/>
      <c r="F39" s="29"/>
      <c r="G39" s="26"/>
      <c r="H39" s="26"/>
      <c r="I39" s="26"/>
      <c r="J39" s="26">
        <v>0</v>
      </c>
      <c r="K39" s="26">
        <v>0</v>
      </c>
      <c r="L39" s="27" t="b">
        <f t="shared" si="1"/>
        <v>0</v>
      </c>
      <c r="M39" s="27" t="b">
        <f t="shared" si="2"/>
        <v>0</v>
      </c>
      <c r="N39" s="27">
        <f t="shared" si="0"/>
        <v>0</v>
      </c>
      <c r="O39" s="31"/>
      <c r="P39" s="31"/>
      <c r="Q39" s="32"/>
      <c r="R39" s="3" t="e">
        <f t="shared" si="3"/>
        <v>#N/A</v>
      </c>
      <c r="S39" s="3">
        <f t="shared" si="4"/>
      </c>
      <c r="AA39" s="22"/>
      <c r="AB39" s="22"/>
      <c r="AC39" s="52"/>
      <c r="AD39" s="53" t="s">
        <v>207</v>
      </c>
      <c r="AE39" s="53">
        <v>56</v>
      </c>
      <c r="AF39" s="52"/>
      <c r="AG39" s="52"/>
    </row>
    <row r="40" spans="1:33" ht="15.75">
      <c r="A40" s="25"/>
      <c r="B40" s="26">
        <v>0</v>
      </c>
      <c r="C40" s="26"/>
      <c r="D40" s="26"/>
      <c r="E40" s="29"/>
      <c r="F40" s="29"/>
      <c r="G40" s="26"/>
      <c r="H40" s="26"/>
      <c r="I40" s="26"/>
      <c r="J40" s="26">
        <v>0</v>
      </c>
      <c r="K40" s="26">
        <v>0</v>
      </c>
      <c r="L40" s="27" t="b">
        <f t="shared" si="1"/>
        <v>0</v>
      </c>
      <c r="M40" s="27" t="b">
        <f t="shared" si="2"/>
        <v>0</v>
      </c>
      <c r="N40" s="27">
        <f t="shared" si="0"/>
        <v>0</v>
      </c>
      <c r="O40" s="31"/>
      <c r="P40" s="31"/>
      <c r="Q40" s="32"/>
      <c r="R40" s="3" t="e">
        <f t="shared" si="3"/>
        <v>#N/A</v>
      </c>
      <c r="S40" s="3">
        <f t="shared" si="4"/>
      </c>
      <c r="AA40" s="22"/>
      <c r="AB40" s="22"/>
      <c r="AC40" s="52"/>
      <c r="AD40" s="53" t="s">
        <v>207</v>
      </c>
      <c r="AE40" s="53">
        <v>58</v>
      </c>
      <c r="AF40" s="52"/>
      <c r="AG40" s="52"/>
    </row>
    <row r="41" spans="1:33" ht="15.75">
      <c r="A41" s="25"/>
      <c r="B41" s="26">
        <v>0</v>
      </c>
      <c r="C41" s="26"/>
      <c r="D41" s="26"/>
      <c r="E41" s="29"/>
      <c r="F41" s="29"/>
      <c r="G41" s="26"/>
      <c r="H41" s="26"/>
      <c r="I41" s="26"/>
      <c r="J41" s="26">
        <v>0</v>
      </c>
      <c r="K41" s="26">
        <v>0</v>
      </c>
      <c r="L41" s="27" t="b">
        <f t="shared" si="1"/>
        <v>0</v>
      </c>
      <c r="M41" s="27" t="b">
        <f t="shared" si="2"/>
        <v>0</v>
      </c>
      <c r="N41" s="27">
        <f t="shared" si="0"/>
        <v>0</v>
      </c>
      <c r="O41" s="31"/>
      <c r="P41" s="31"/>
      <c r="Q41" s="32"/>
      <c r="R41" s="3" t="e">
        <f t="shared" si="3"/>
        <v>#N/A</v>
      </c>
      <c r="S41" s="3">
        <f t="shared" si="4"/>
      </c>
      <c r="AA41" s="22"/>
      <c r="AB41" s="22"/>
      <c r="AC41" s="52"/>
      <c r="AD41" s="53" t="s">
        <v>208</v>
      </c>
      <c r="AE41" s="53">
        <v>16</v>
      </c>
      <c r="AF41" s="52"/>
      <c r="AG41" s="52"/>
    </row>
    <row r="42" spans="1:33" ht="15.75">
      <c r="A42" s="25"/>
      <c r="B42" s="26">
        <v>0</v>
      </c>
      <c r="C42" s="26"/>
      <c r="D42" s="26"/>
      <c r="E42" s="29"/>
      <c r="F42" s="29"/>
      <c r="G42" s="26"/>
      <c r="H42" s="26"/>
      <c r="I42" s="26"/>
      <c r="J42" s="26">
        <v>0</v>
      </c>
      <c r="K42" s="26">
        <v>0</v>
      </c>
      <c r="L42" s="27" t="b">
        <f t="shared" si="1"/>
        <v>0</v>
      </c>
      <c r="M42" s="27" t="b">
        <f t="shared" si="2"/>
        <v>0</v>
      </c>
      <c r="N42" s="27">
        <f t="shared" si="0"/>
        <v>0</v>
      </c>
      <c r="O42" s="31"/>
      <c r="P42" s="31"/>
      <c r="Q42" s="32"/>
      <c r="R42" s="3" t="e">
        <f t="shared" si="3"/>
        <v>#N/A</v>
      </c>
      <c r="S42" s="3">
        <f t="shared" si="4"/>
      </c>
      <c r="AA42" s="22"/>
      <c r="AB42" s="22"/>
      <c r="AC42" s="52"/>
      <c r="AD42" s="53" t="s">
        <v>209</v>
      </c>
      <c r="AE42" s="53">
        <v>46</v>
      </c>
      <c r="AF42" s="52"/>
      <c r="AG42" s="52"/>
    </row>
    <row r="43" spans="1:33" ht="15.75">
      <c r="A43" s="25"/>
      <c r="B43" s="26">
        <v>0</v>
      </c>
      <c r="C43" s="26"/>
      <c r="D43" s="26"/>
      <c r="E43" s="29"/>
      <c r="F43" s="29"/>
      <c r="G43" s="26"/>
      <c r="H43" s="26"/>
      <c r="I43" s="26"/>
      <c r="J43" s="26">
        <v>0</v>
      </c>
      <c r="K43" s="26">
        <v>0</v>
      </c>
      <c r="L43" s="27" t="b">
        <f t="shared" si="1"/>
        <v>0</v>
      </c>
      <c r="M43" s="27" t="b">
        <f t="shared" si="2"/>
        <v>0</v>
      </c>
      <c r="N43" s="27">
        <f t="shared" si="0"/>
        <v>0</v>
      </c>
      <c r="O43" s="31"/>
      <c r="P43" s="31"/>
      <c r="Q43" s="32"/>
      <c r="R43" s="3" t="e">
        <f t="shared" si="3"/>
        <v>#N/A</v>
      </c>
      <c r="S43" s="3">
        <f t="shared" si="4"/>
      </c>
      <c r="AA43" s="22"/>
      <c r="AB43" s="22"/>
      <c r="AC43" s="52"/>
      <c r="AD43" s="53" t="s">
        <v>210</v>
      </c>
      <c r="AE43" s="53">
        <v>26</v>
      </c>
      <c r="AF43" s="52"/>
      <c r="AG43" s="52"/>
    </row>
    <row r="44" spans="1:33" ht="15.75">
      <c r="A44" s="25"/>
      <c r="B44" s="26">
        <v>0</v>
      </c>
      <c r="C44" s="26"/>
      <c r="D44" s="26"/>
      <c r="E44" s="29"/>
      <c r="F44" s="29"/>
      <c r="G44" s="26"/>
      <c r="H44" s="26"/>
      <c r="I44" s="26"/>
      <c r="J44" s="26">
        <v>0</v>
      </c>
      <c r="K44" s="26">
        <v>0</v>
      </c>
      <c r="L44" s="27" t="b">
        <f t="shared" si="1"/>
        <v>0</v>
      </c>
      <c r="M44" s="27" t="b">
        <f t="shared" si="2"/>
        <v>0</v>
      </c>
      <c r="N44" s="27">
        <f t="shared" si="0"/>
        <v>0</v>
      </c>
      <c r="O44" s="31"/>
      <c r="P44" s="31"/>
      <c r="Q44" s="32"/>
      <c r="R44" s="3" t="e">
        <f t="shared" si="3"/>
        <v>#N/A</v>
      </c>
      <c r="S44" s="3">
        <f t="shared" si="4"/>
      </c>
      <c r="AA44" s="22"/>
      <c r="AB44" s="22"/>
      <c r="AC44" s="52"/>
      <c r="AD44" s="53" t="s">
        <v>211</v>
      </c>
      <c r="AE44" s="53">
        <v>57</v>
      </c>
      <c r="AF44" s="52"/>
      <c r="AG44" s="52"/>
    </row>
    <row r="45" spans="1:33" ht="15.75">
      <c r="A45" s="25"/>
      <c r="B45" s="26">
        <v>0</v>
      </c>
      <c r="C45" s="26"/>
      <c r="D45" s="26"/>
      <c r="E45" s="29"/>
      <c r="F45" s="29"/>
      <c r="G45" s="26"/>
      <c r="H45" s="26"/>
      <c r="I45" s="26"/>
      <c r="J45" s="26">
        <v>0</v>
      </c>
      <c r="K45" s="26">
        <v>0</v>
      </c>
      <c r="L45" s="27" t="b">
        <f t="shared" si="1"/>
        <v>0</v>
      </c>
      <c r="M45" s="27" t="b">
        <f t="shared" si="2"/>
        <v>0</v>
      </c>
      <c r="N45" s="27">
        <f t="shared" si="0"/>
        <v>0</v>
      </c>
      <c r="O45" s="31"/>
      <c r="P45" s="31"/>
      <c r="Q45" s="32"/>
      <c r="R45" s="3" t="e">
        <f t="shared" si="3"/>
        <v>#N/A</v>
      </c>
      <c r="S45" s="3">
        <f t="shared" si="4"/>
      </c>
      <c r="AA45" s="22"/>
      <c r="AB45" s="22"/>
      <c r="AC45" s="52"/>
      <c r="AD45" s="53" t="s">
        <v>212</v>
      </c>
      <c r="AE45" s="53">
        <v>10</v>
      </c>
      <c r="AF45" s="52"/>
      <c r="AG45" s="52"/>
    </row>
    <row r="46" spans="1:33" ht="15.75">
      <c r="A46" s="25"/>
      <c r="B46" s="26">
        <v>0</v>
      </c>
      <c r="C46" s="26"/>
      <c r="D46" s="26"/>
      <c r="E46" s="29"/>
      <c r="F46" s="29"/>
      <c r="G46" s="26"/>
      <c r="H46" s="26"/>
      <c r="I46" s="26"/>
      <c r="J46" s="26">
        <v>0</v>
      </c>
      <c r="K46" s="26">
        <v>0</v>
      </c>
      <c r="L46" s="27" t="b">
        <f t="shared" si="1"/>
        <v>0</v>
      </c>
      <c r="M46" s="27" t="b">
        <f t="shared" si="2"/>
        <v>0</v>
      </c>
      <c r="N46" s="27">
        <f t="shared" si="0"/>
        <v>0</v>
      </c>
      <c r="O46" s="31"/>
      <c r="P46" s="31"/>
      <c r="Q46" s="32"/>
      <c r="R46" s="3" t="e">
        <f t="shared" si="3"/>
        <v>#N/A</v>
      </c>
      <c r="S46" s="3">
        <f t="shared" si="4"/>
      </c>
      <c r="AA46" s="22"/>
      <c r="AB46" s="22"/>
      <c r="AC46" s="52"/>
      <c r="AD46" s="53" t="s">
        <v>213</v>
      </c>
      <c r="AE46" s="53">
        <v>11</v>
      </c>
      <c r="AF46" s="52"/>
      <c r="AG46" s="52"/>
    </row>
    <row r="47" spans="1:33" ht="15.75">
      <c r="A47" s="25"/>
      <c r="B47" s="26">
        <v>0</v>
      </c>
      <c r="C47" s="26"/>
      <c r="D47" s="26"/>
      <c r="E47" s="29"/>
      <c r="F47" s="29"/>
      <c r="G47" s="26"/>
      <c r="H47" s="26"/>
      <c r="I47" s="26"/>
      <c r="J47" s="26">
        <v>0</v>
      </c>
      <c r="K47" s="26">
        <v>0</v>
      </c>
      <c r="L47" s="27" t="b">
        <f t="shared" si="1"/>
        <v>0</v>
      </c>
      <c r="M47" s="27" t="b">
        <f t="shared" si="2"/>
        <v>0</v>
      </c>
      <c r="N47" s="27">
        <f t="shared" si="0"/>
        <v>0</v>
      </c>
      <c r="O47" s="31"/>
      <c r="P47" s="31"/>
      <c r="Q47" s="32"/>
      <c r="R47" s="3" t="e">
        <f t="shared" si="3"/>
        <v>#N/A</v>
      </c>
      <c r="S47" s="3">
        <f t="shared" si="4"/>
      </c>
      <c r="AA47" s="22"/>
      <c r="AB47" s="22"/>
      <c r="AC47" s="52"/>
      <c r="AD47" s="53" t="s">
        <v>214</v>
      </c>
      <c r="AE47" s="53">
        <v>50</v>
      </c>
      <c r="AF47" s="52"/>
      <c r="AG47" s="52"/>
    </row>
    <row r="48" spans="1:33" ht="15.75">
      <c r="A48" s="25"/>
      <c r="B48" s="26">
        <v>0</v>
      </c>
      <c r="C48" s="26"/>
      <c r="D48" s="26"/>
      <c r="E48" s="29"/>
      <c r="F48" s="29"/>
      <c r="G48" s="26"/>
      <c r="H48" s="26"/>
      <c r="I48" s="26"/>
      <c r="J48" s="26">
        <v>0</v>
      </c>
      <c r="K48" s="26">
        <v>0</v>
      </c>
      <c r="L48" s="27" t="b">
        <f t="shared" si="1"/>
        <v>0</v>
      </c>
      <c r="M48" s="27" t="b">
        <f t="shared" si="2"/>
        <v>0</v>
      </c>
      <c r="N48" s="27">
        <f t="shared" si="0"/>
        <v>0</v>
      </c>
      <c r="O48" s="31"/>
      <c r="P48" s="31"/>
      <c r="Q48" s="32"/>
      <c r="R48" s="3" t="e">
        <f t="shared" si="3"/>
        <v>#N/A</v>
      </c>
      <c r="S48" s="3">
        <f t="shared" si="4"/>
      </c>
      <c r="AA48" s="22"/>
      <c r="AB48" s="22"/>
      <c r="AC48" s="52"/>
      <c r="AD48" s="53" t="s">
        <v>215</v>
      </c>
      <c r="AE48" s="53">
        <v>41</v>
      </c>
      <c r="AF48" s="52"/>
      <c r="AG48" s="52"/>
    </row>
    <row r="49" spans="1:33" ht="15.75">
      <c r="A49" s="25"/>
      <c r="B49" s="26">
        <v>0</v>
      </c>
      <c r="C49" s="26"/>
      <c r="D49" s="26"/>
      <c r="E49" s="29"/>
      <c r="F49" s="29"/>
      <c r="G49" s="26"/>
      <c r="H49" s="26"/>
      <c r="I49" s="26"/>
      <c r="J49" s="26">
        <v>0</v>
      </c>
      <c r="K49" s="26">
        <v>0</v>
      </c>
      <c r="L49" s="27" t="b">
        <f t="shared" si="1"/>
        <v>0</v>
      </c>
      <c r="M49" s="27" t="b">
        <f t="shared" si="2"/>
        <v>0</v>
      </c>
      <c r="N49" s="27">
        <f t="shared" si="0"/>
        <v>0</v>
      </c>
      <c r="O49" s="31"/>
      <c r="P49" s="31"/>
      <c r="Q49" s="32"/>
      <c r="R49" s="3" t="e">
        <f t="shared" si="3"/>
        <v>#N/A</v>
      </c>
      <c r="S49" s="3">
        <f t="shared" si="4"/>
      </c>
      <c r="AA49" s="22"/>
      <c r="AB49" s="22"/>
      <c r="AC49" s="52"/>
      <c r="AD49" s="53" t="s">
        <v>216</v>
      </c>
      <c r="AE49" s="53">
        <v>34</v>
      </c>
      <c r="AF49" s="52"/>
      <c r="AG49" s="52"/>
    </row>
    <row r="50" spans="1:33" ht="15.75">
      <c r="A50" s="25"/>
      <c r="B50" s="26">
        <v>0</v>
      </c>
      <c r="C50" s="26"/>
      <c r="D50" s="26"/>
      <c r="E50" s="29"/>
      <c r="F50" s="29"/>
      <c r="G50" s="26"/>
      <c r="H50" s="26"/>
      <c r="I50" s="26"/>
      <c r="J50" s="26">
        <v>0</v>
      </c>
      <c r="K50" s="26">
        <v>0</v>
      </c>
      <c r="L50" s="27" t="b">
        <f t="shared" si="1"/>
        <v>0</v>
      </c>
      <c r="M50" s="27" t="b">
        <f t="shared" si="2"/>
        <v>0</v>
      </c>
      <c r="N50" s="27">
        <f t="shared" si="0"/>
        <v>0</v>
      </c>
      <c r="O50" s="31"/>
      <c r="P50" s="31"/>
      <c r="Q50" s="32"/>
      <c r="R50" s="3" t="e">
        <f t="shared" si="3"/>
        <v>#N/A</v>
      </c>
      <c r="S50" s="3">
        <f t="shared" si="4"/>
      </c>
      <c r="AA50" s="22"/>
      <c r="AB50" s="22"/>
      <c r="AC50" s="52"/>
      <c r="AD50" s="53" t="s">
        <v>217</v>
      </c>
      <c r="AE50" s="53">
        <v>1</v>
      </c>
      <c r="AF50" s="52"/>
      <c r="AG50" s="52"/>
    </row>
    <row r="51" spans="1:33" ht="15.75">
      <c r="A51" s="25"/>
      <c r="B51" s="26">
        <v>0</v>
      </c>
      <c r="C51" s="26"/>
      <c r="D51" s="26"/>
      <c r="E51" s="29"/>
      <c r="F51" s="29"/>
      <c r="G51" s="26"/>
      <c r="H51" s="26"/>
      <c r="I51" s="26"/>
      <c r="J51" s="26">
        <v>0</v>
      </c>
      <c r="K51" s="26">
        <v>0</v>
      </c>
      <c r="L51" s="27" t="b">
        <f t="shared" si="1"/>
        <v>0</v>
      </c>
      <c r="M51" s="27" t="b">
        <f t="shared" si="2"/>
        <v>0</v>
      </c>
      <c r="N51" s="27">
        <f t="shared" si="0"/>
        <v>0</v>
      </c>
      <c r="O51" s="31"/>
      <c r="P51" s="31"/>
      <c r="Q51" s="32"/>
      <c r="R51" s="3" t="e">
        <f t="shared" si="3"/>
        <v>#N/A</v>
      </c>
      <c r="S51" s="3">
        <f t="shared" si="4"/>
      </c>
      <c r="AA51" s="22"/>
      <c r="AB51" s="22"/>
      <c r="AC51" s="52"/>
      <c r="AD51" s="53" t="s">
        <v>218</v>
      </c>
      <c r="AE51" s="53">
        <v>38</v>
      </c>
      <c r="AF51" s="52"/>
      <c r="AG51" s="52"/>
    </row>
    <row r="52" spans="1:33" ht="15.75">
      <c r="A52" s="25"/>
      <c r="B52" s="26">
        <v>0</v>
      </c>
      <c r="C52" s="26"/>
      <c r="D52" s="26"/>
      <c r="E52" s="29"/>
      <c r="F52" s="29"/>
      <c r="G52" s="26"/>
      <c r="H52" s="26"/>
      <c r="I52" s="26"/>
      <c r="J52" s="26">
        <v>0</v>
      </c>
      <c r="K52" s="26">
        <v>0</v>
      </c>
      <c r="L52" s="27" t="b">
        <f t="shared" si="1"/>
        <v>0</v>
      </c>
      <c r="M52" s="27" t="b">
        <f t="shared" si="2"/>
        <v>0</v>
      </c>
      <c r="N52" s="27">
        <f t="shared" si="0"/>
        <v>0</v>
      </c>
      <c r="O52" s="31"/>
      <c r="P52" s="31"/>
      <c r="Q52" s="32"/>
      <c r="R52" s="3" t="e">
        <f t="shared" si="3"/>
        <v>#N/A</v>
      </c>
      <c r="S52" s="3">
        <f t="shared" si="4"/>
      </c>
      <c r="AA52" s="22"/>
      <c r="AB52" s="22"/>
      <c r="AC52" s="52"/>
      <c r="AD52" s="53" t="s">
        <v>219</v>
      </c>
      <c r="AE52" s="53">
        <v>12</v>
      </c>
      <c r="AF52" s="52"/>
      <c r="AG52" s="52"/>
    </row>
    <row r="53" spans="1:33" ht="15.75">
      <c r="A53" s="25"/>
      <c r="B53" s="26">
        <v>0</v>
      </c>
      <c r="C53" s="26"/>
      <c r="D53" s="26"/>
      <c r="E53" s="29"/>
      <c r="F53" s="29"/>
      <c r="G53" s="26"/>
      <c r="H53" s="26"/>
      <c r="I53" s="26"/>
      <c r="J53" s="26">
        <v>0</v>
      </c>
      <c r="K53" s="26">
        <v>0</v>
      </c>
      <c r="L53" s="27" t="b">
        <f t="shared" si="1"/>
        <v>0</v>
      </c>
      <c r="M53" s="27" t="b">
        <f t="shared" si="2"/>
        <v>0</v>
      </c>
      <c r="N53" s="27">
        <f t="shared" si="0"/>
        <v>0</v>
      </c>
      <c r="O53" s="31"/>
      <c r="P53" s="31"/>
      <c r="Q53" s="32"/>
      <c r="R53" s="3" t="e">
        <f t="shared" si="3"/>
        <v>#N/A</v>
      </c>
      <c r="S53" s="3">
        <f t="shared" si="4"/>
      </c>
      <c r="AA53" s="22"/>
      <c r="AB53" s="22"/>
      <c r="AC53" s="52"/>
      <c r="AD53" s="53" t="s">
        <v>220</v>
      </c>
      <c r="AE53" s="53">
        <v>36</v>
      </c>
      <c r="AF53" s="52"/>
      <c r="AG53" s="52"/>
    </row>
    <row r="54" spans="1:33" ht="15.75">
      <c r="A54" s="25"/>
      <c r="B54" s="26">
        <v>0</v>
      </c>
      <c r="C54" s="26"/>
      <c r="D54" s="26"/>
      <c r="E54" s="29"/>
      <c r="F54" s="29"/>
      <c r="G54" s="26"/>
      <c r="H54" s="26"/>
      <c r="I54" s="26"/>
      <c r="J54" s="26">
        <v>0</v>
      </c>
      <c r="K54" s="26">
        <v>0</v>
      </c>
      <c r="L54" s="27" t="b">
        <f t="shared" si="1"/>
        <v>0</v>
      </c>
      <c r="M54" s="27" t="b">
        <f t="shared" si="2"/>
        <v>0</v>
      </c>
      <c r="N54" s="27">
        <f t="shared" si="0"/>
        <v>0</v>
      </c>
      <c r="O54" s="31"/>
      <c r="P54" s="31"/>
      <c r="Q54" s="32"/>
      <c r="R54" s="3" t="e">
        <f t="shared" si="3"/>
        <v>#N/A</v>
      </c>
      <c r="S54" s="3">
        <f t="shared" si="4"/>
      </c>
      <c r="AA54" s="22"/>
      <c r="AB54" s="22"/>
      <c r="AC54" s="52"/>
      <c r="AD54" s="53" t="s">
        <v>221</v>
      </c>
      <c r="AE54" s="53">
        <v>39</v>
      </c>
      <c r="AF54" s="52"/>
      <c r="AG54" s="52"/>
    </row>
    <row r="55" spans="1:33" ht="15.75">
      <c r="A55" s="25"/>
      <c r="B55" s="26">
        <v>0</v>
      </c>
      <c r="C55" s="26"/>
      <c r="D55" s="26"/>
      <c r="E55" s="29"/>
      <c r="F55" s="29"/>
      <c r="G55" s="26"/>
      <c r="H55" s="26"/>
      <c r="I55" s="26"/>
      <c r="J55" s="26">
        <v>0</v>
      </c>
      <c r="K55" s="26">
        <v>0</v>
      </c>
      <c r="L55" s="27" t="b">
        <f t="shared" si="1"/>
        <v>0</v>
      </c>
      <c r="M55" s="27" t="b">
        <f t="shared" si="2"/>
        <v>0</v>
      </c>
      <c r="N55" s="27">
        <f t="shared" si="0"/>
        <v>0</v>
      </c>
      <c r="O55" s="31"/>
      <c r="P55" s="31"/>
      <c r="Q55" s="32"/>
      <c r="R55" s="3" t="e">
        <f t="shared" si="3"/>
        <v>#N/A</v>
      </c>
      <c r="S55" s="3">
        <f t="shared" si="4"/>
      </c>
      <c r="AA55" s="22"/>
      <c r="AB55" s="22"/>
      <c r="AC55" s="52"/>
      <c r="AD55" s="53" t="s">
        <v>222</v>
      </c>
      <c r="AE55" s="53">
        <v>13</v>
      </c>
      <c r="AF55" s="52"/>
      <c r="AG55" s="52"/>
    </row>
    <row r="56" spans="1:33" ht="15.75">
      <c r="A56" s="25"/>
      <c r="B56" s="26">
        <v>0</v>
      </c>
      <c r="C56" s="26"/>
      <c r="D56" s="26"/>
      <c r="E56" s="29"/>
      <c r="F56" s="29"/>
      <c r="G56" s="26"/>
      <c r="H56" s="26"/>
      <c r="I56" s="26"/>
      <c r="J56" s="26">
        <v>0</v>
      </c>
      <c r="K56" s="26">
        <v>0</v>
      </c>
      <c r="L56" s="27" t="b">
        <f t="shared" si="1"/>
        <v>0</v>
      </c>
      <c r="M56" s="27" t="b">
        <f t="shared" si="2"/>
        <v>0</v>
      </c>
      <c r="N56" s="27">
        <f t="shared" si="0"/>
        <v>0</v>
      </c>
      <c r="O56" s="31"/>
      <c r="P56" s="31"/>
      <c r="Q56" s="32"/>
      <c r="R56" s="3" t="e">
        <f t="shared" si="3"/>
        <v>#N/A</v>
      </c>
      <c r="S56" s="3">
        <f t="shared" si="4"/>
      </c>
      <c r="AA56" s="22"/>
      <c r="AB56" s="22"/>
      <c r="AC56" s="52"/>
      <c r="AD56" s="53" t="s">
        <v>223</v>
      </c>
      <c r="AE56" s="53">
        <v>15</v>
      </c>
      <c r="AF56" s="52"/>
      <c r="AG56" s="52"/>
    </row>
    <row r="57" spans="1:33" ht="15.75">
      <c r="A57" s="25"/>
      <c r="B57" s="26">
        <v>0</v>
      </c>
      <c r="C57" s="26"/>
      <c r="D57" s="26"/>
      <c r="E57" s="29"/>
      <c r="F57" s="29"/>
      <c r="G57" s="26"/>
      <c r="H57" s="26"/>
      <c r="I57" s="26"/>
      <c r="J57" s="26">
        <v>0</v>
      </c>
      <c r="K57" s="26">
        <v>0</v>
      </c>
      <c r="L57" s="27" t="b">
        <f t="shared" si="1"/>
        <v>0</v>
      </c>
      <c r="M57" s="27" t="b">
        <f t="shared" si="2"/>
        <v>0</v>
      </c>
      <c r="N57" s="27">
        <f t="shared" si="0"/>
        <v>0</v>
      </c>
      <c r="O57" s="30"/>
      <c r="P57" s="30"/>
      <c r="Q57" s="35"/>
      <c r="R57" s="3" t="e">
        <f t="shared" si="3"/>
        <v>#N/A</v>
      </c>
      <c r="S57" s="3">
        <f t="shared" si="4"/>
      </c>
      <c r="AA57" s="22"/>
      <c r="AB57" s="22"/>
      <c r="AC57" s="52"/>
      <c r="AD57" s="53" t="s">
        <v>224</v>
      </c>
      <c r="AE57" s="53">
        <v>19</v>
      </c>
      <c r="AF57" s="52"/>
      <c r="AG57" s="52"/>
    </row>
    <row r="58" spans="1:33" ht="15.75">
      <c r="A58" s="25"/>
      <c r="B58" s="26">
        <v>0</v>
      </c>
      <c r="C58" s="26"/>
      <c r="D58" s="26"/>
      <c r="E58" s="29"/>
      <c r="F58" s="29"/>
      <c r="G58" s="26"/>
      <c r="H58" s="26"/>
      <c r="I58" s="26"/>
      <c r="J58" s="26">
        <v>0</v>
      </c>
      <c r="K58" s="26">
        <v>0</v>
      </c>
      <c r="L58" s="27" t="b">
        <f t="shared" si="1"/>
        <v>0</v>
      </c>
      <c r="M58" s="27" t="b">
        <f t="shared" si="2"/>
        <v>0</v>
      </c>
      <c r="N58" s="27">
        <f t="shared" si="0"/>
        <v>0</v>
      </c>
      <c r="O58" s="30"/>
      <c r="P58" s="30"/>
      <c r="Q58" s="35"/>
      <c r="R58" s="3" t="e">
        <f t="shared" si="3"/>
        <v>#N/A</v>
      </c>
      <c r="S58" s="3">
        <f t="shared" si="4"/>
      </c>
      <c r="AA58" s="22"/>
      <c r="AB58" s="22"/>
      <c r="AC58" s="52"/>
      <c r="AD58" s="53" t="s">
        <v>225</v>
      </c>
      <c r="AE58" s="53">
        <v>18</v>
      </c>
      <c r="AF58" s="52"/>
      <c r="AG58" s="52"/>
    </row>
    <row r="59" spans="1:33" ht="15.75">
      <c r="A59" s="25"/>
      <c r="B59" s="26">
        <v>0</v>
      </c>
      <c r="C59" s="26"/>
      <c r="D59" s="26"/>
      <c r="E59" s="29"/>
      <c r="F59" s="29"/>
      <c r="G59" s="26"/>
      <c r="H59" s="26"/>
      <c r="I59" s="26"/>
      <c r="J59" s="26">
        <v>0</v>
      </c>
      <c r="K59" s="26">
        <v>0</v>
      </c>
      <c r="L59" s="27" t="b">
        <f t="shared" si="1"/>
        <v>0</v>
      </c>
      <c r="M59" s="27" t="b">
        <f t="shared" si="2"/>
        <v>0</v>
      </c>
      <c r="N59" s="27">
        <f t="shared" si="0"/>
        <v>0</v>
      </c>
      <c r="O59" s="30"/>
      <c r="P59" s="30"/>
      <c r="Q59" s="35"/>
      <c r="R59" s="3" t="e">
        <f t="shared" si="3"/>
        <v>#N/A</v>
      </c>
      <c r="S59" s="3">
        <f t="shared" si="4"/>
      </c>
      <c r="AC59" s="52"/>
      <c r="AD59" s="53" t="s">
        <v>226</v>
      </c>
      <c r="AE59" s="53">
        <v>20</v>
      </c>
      <c r="AF59" s="52"/>
      <c r="AG59" s="52"/>
    </row>
    <row r="60" spans="1:33" ht="15.75">
      <c r="A60" s="25"/>
      <c r="B60" s="26">
        <v>0</v>
      </c>
      <c r="C60" s="26"/>
      <c r="D60" s="26"/>
      <c r="E60" s="29"/>
      <c r="F60" s="29"/>
      <c r="G60" s="26"/>
      <c r="H60" s="26"/>
      <c r="I60" s="26"/>
      <c r="J60" s="26">
        <v>0</v>
      </c>
      <c r="K60" s="26">
        <v>0</v>
      </c>
      <c r="L60" s="27" t="b">
        <f t="shared" si="1"/>
        <v>0</v>
      </c>
      <c r="M60" s="27" t="b">
        <f t="shared" si="2"/>
        <v>0</v>
      </c>
      <c r="N60" s="27">
        <f t="shared" si="0"/>
        <v>0</v>
      </c>
      <c r="O60" s="30"/>
      <c r="P60" s="30"/>
      <c r="Q60" s="35"/>
      <c r="R60" s="3" t="e">
        <f t="shared" si="3"/>
        <v>#N/A</v>
      </c>
      <c r="S60" s="3">
        <f t="shared" si="4"/>
      </c>
      <c r="AC60" s="52"/>
      <c r="AD60" s="52" t="s">
        <v>227</v>
      </c>
      <c r="AE60" s="52">
        <v>37</v>
      </c>
      <c r="AF60" s="52"/>
      <c r="AG60" s="52"/>
    </row>
    <row r="61" spans="1:33" ht="15.75">
      <c r="A61" s="25"/>
      <c r="B61" s="26">
        <v>0</v>
      </c>
      <c r="C61" s="26"/>
      <c r="D61" s="26"/>
      <c r="E61" s="29"/>
      <c r="F61" s="29"/>
      <c r="G61" s="26"/>
      <c r="H61" s="26"/>
      <c r="I61" s="26"/>
      <c r="J61" s="26">
        <v>0</v>
      </c>
      <c r="K61" s="26">
        <v>0</v>
      </c>
      <c r="L61" s="27" t="b">
        <f t="shared" si="1"/>
        <v>0</v>
      </c>
      <c r="M61" s="27" t="b">
        <f t="shared" si="2"/>
        <v>0</v>
      </c>
      <c r="N61" s="27">
        <f t="shared" si="0"/>
        <v>0</v>
      </c>
      <c r="O61" s="30"/>
      <c r="P61" s="30"/>
      <c r="Q61" s="25"/>
      <c r="R61" s="3" t="e">
        <f t="shared" si="3"/>
        <v>#N/A</v>
      </c>
      <c r="S61" s="3">
        <f t="shared" si="4"/>
      </c>
      <c r="AC61" s="52"/>
      <c r="AD61" s="52" t="s">
        <v>228</v>
      </c>
      <c r="AE61" s="52">
        <v>43</v>
      </c>
      <c r="AF61" s="52"/>
      <c r="AG61" s="52"/>
    </row>
    <row r="62" spans="1:33" ht="15.75">
      <c r="A62" s="25"/>
      <c r="B62" s="26">
        <v>0</v>
      </c>
      <c r="C62" s="26"/>
      <c r="D62" s="26"/>
      <c r="E62" s="29"/>
      <c r="F62" s="29"/>
      <c r="G62" s="26"/>
      <c r="H62" s="26"/>
      <c r="I62" s="26"/>
      <c r="J62" s="26">
        <v>0</v>
      </c>
      <c r="K62" s="26">
        <v>0</v>
      </c>
      <c r="L62" s="27" t="b">
        <f t="shared" si="1"/>
        <v>0</v>
      </c>
      <c r="M62" s="27" t="b">
        <f t="shared" si="2"/>
        <v>0</v>
      </c>
      <c r="N62" s="27">
        <f t="shared" si="0"/>
        <v>0</v>
      </c>
      <c r="O62" s="30"/>
      <c r="P62" s="30"/>
      <c r="Q62" s="25"/>
      <c r="R62" s="3" t="e">
        <f t="shared" si="3"/>
        <v>#N/A</v>
      </c>
      <c r="S62" s="3">
        <f t="shared" si="4"/>
      </c>
      <c r="AC62" s="52"/>
      <c r="AD62" s="52" t="s">
        <v>229</v>
      </c>
      <c r="AE62" s="52">
        <v>45</v>
      </c>
      <c r="AF62" s="52"/>
      <c r="AG62" s="52"/>
    </row>
    <row r="63" spans="1:33" ht="15.75">
      <c r="A63" s="25"/>
      <c r="B63" s="26">
        <v>0</v>
      </c>
      <c r="C63" s="26"/>
      <c r="D63" s="26"/>
      <c r="E63" s="29"/>
      <c r="F63" s="29"/>
      <c r="G63" s="26"/>
      <c r="H63" s="26"/>
      <c r="I63" s="26"/>
      <c r="J63" s="26">
        <v>0</v>
      </c>
      <c r="K63" s="26">
        <v>0</v>
      </c>
      <c r="L63" s="27" t="b">
        <f t="shared" si="1"/>
        <v>0</v>
      </c>
      <c r="M63" s="27" t="b">
        <f t="shared" si="2"/>
        <v>0</v>
      </c>
      <c r="N63" s="27">
        <f t="shared" si="0"/>
        <v>0</v>
      </c>
      <c r="O63" s="30"/>
      <c r="P63" s="30"/>
      <c r="Q63" s="25"/>
      <c r="R63" s="3" t="e">
        <f t="shared" si="3"/>
        <v>#N/A</v>
      </c>
      <c r="S63" s="3">
        <f t="shared" si="4"/>
      </c>
      <c r="AC63" s="52"/>
      <c r="AD63" s="52" t="s">
        <v>230</v>
      </c>
      <c r="AE63" s="52">
        <v>21</v>
      </c>
      <c r="AF63" s="52"/>
      <c r="AG63" s="52"/>
    </row>
    <row r="64" spans="1:33" ht="15.75">
      <c r="A64" s="25"/>
      <c r="B64" s="26">
        <v>0</v>
      </c>
      <c r="C64" s="26"/>
      <c r="D64" s="26"/>
      <c r="E64" s="29"/>
      <c r="F64" s="29"/>
      <c r="G64" s="26"/>
      <c r="H64" s="26"/>
      <c r="I64" s="26"/>
      <c r="J64" s="26">
        <v>0</v>
      </c>
      <c r="K64" s="26">
        <v>0</v>
      </c>
      <c r="L64" s="27" t="b">
        <f t="shared" si="1"/>
        <v>0</v>
      </c>
      <c r="M64" s="27" t="b">
        <f t="shared" si="2"/>
        <v>0</v>
      </c>
      <c r="N64" s="27">
        <f t="shared" si="0"/>
        <v>0</v>
      </c>
      <c r="O64" s="30"/>
      <c r="P64" s="30"/>
      <c r="Q64" s="25"/>
      <c r="R64" s="3" t="e">
        <f t="shared" si="3"/>
        <v>#N/A</v>
      </c>
      <c r="S64" s="3">
        <f t="shared" si="4"/>
      </c>
      <c r="AC64" s="52"/>
      <c r="AD64" s="52" t="s">
        <v>231</v>
      </c>
      <c r="AE64" s="52">
        <v>14</v>
      </c>
      <c r="AF64" s="52"/>
      <c r="AG64" s="52"/>
    </row>
    <row r="65" spans="1:32" ht="15.75">
      <c r="A65" s="25"/>
      <c r="B65" s="26">
        <v>0</v>
      </c>
      <c r="C65" s="26"/>
      <c r="D65" s="26"/>
      <c r="E65" s="29"/>
      <c r="F65" s="29"/>
      <c r="G65" s="26"/>
      <c r="H65" s="26"/>
      <c r="I65" s="26"/>
      <c r="J65" s="26">
        <v>0</v>
      </c>
      <c r="K65" s="26">
        <v>0</v>
      </c>
      <c r="L65" s="27" t="b">
        <f t="shared" si="1"/>
        <v>0</v>
      </c>
      <c r="M65" s="27" t="b">
        <f t="shared" si="2"/>
        <v>0</v>
      </c>
      <c r="N65" s="27">
        <f t="shared" si="0"/>
        <v>0</v>
      </c>
      <c r="O65" s="30"/>
      <c r="P65" s="30"/>
      <c r="Q65" s="25"/>
      <c r="R65" s="3" t="e">
        <f t="shared" si="3"/>
        <v>#N/A</v>
      </c>
      <c r="S65" s="3">
        <f t="shared" si="4"/>
      </c>
      <c r="AD65" s="52" t="s">
        <v>232</v>
      </c>
      <c r="AE65" s="52">
        <v>22</v>
      </c>
      <c r="AF65" s="52"/>
    </row>
    <row r="66" spans="1:32" ht="15.75">
      <c r="A66" s="25"/>
      <c r="B66" s="26">
        <v>0</v>
      </c>
      <c r="C66" s="26"/>
      <c r="D66" s="26"/>
      <c r="E66" s="29"/>
      <c r="F66" s="29"/>
      <c r="G66" s="26"/>
      <c r="H66" s="26"/>
      <c r="I66" s="26"/>
      <c r="J66" s="26">
        <v>0</v>
      </c>
      <c r="K66" s="26">
        <v>0</v>
      </c>
      <c r="L66" s="27" t="b">
        <f t="shared" si="1"/>
        <v>0</v>
      </c>
      <c r="M66" s="27" t="b">
        <f t="shared" si="2"/>
        <v>0</v>
      </c>
      <c r="N66" s="27">
        <f t="shared" si="0"/>
        <v>0</v>
      </c>
      <c r="O66" s="30"/>
      <c r="P66" s="30"/>
      <c r="Q66" s="25"/>
      <c r="R66" s="3" t="e">
        <f t="shared" si="3"/>
        <v>#N/A</v>
      </c>
      <c r="S66" s="3">
        <f t="shared" si="4"/>
      </c>
      <c r="AD66" t="s">
        <v>233</v>
      </c>
      <c r="AE66">
        <v>24</v>
      </c>
      <c r="AF66" s="52"/>
    </row>
    <row r="67" spans="1:31" ht="15.75">
      <c r="A67" s="25"/>
      <c r="B67" s="26">
        <v>0</v>
      </c>
      <c r="C67" s="26"/>
      <c r="D67" s="26"/>
      <c r="E67" s="29"/>
      <c r="F67" s="29"/>
      <c r="G67" s="26"/>
      <c r="H67" s="26"/>
      <c r="I67" s="26"/>
      <c r="J67" s="26">
        <v>0</v>
      </c>
      <c r="K67" s="26">
        <v>0</v>
      </c>
      <c r="L67" s="27" t="b">
        <f t="shared" si="1"/>
        <v>0</v>
      </c>
      <c r="M67" s="27" t="b">
        <f t="shared" si="2"/>
        <v>0</v>
      </c>
      <c r="N67" s="27">
        <f t="shared" si="0"/>
        <v>0</v>
      </c>
      <c r="O67" s="30"/>
      <c r="P67" s="30"/>
      <c r="Q67" s="25"/>
      <c r="R67" s="3" t="e">
        <f t="shared" si="3"/>
        <v>#N/A</v>
      </c>
      <c r="S67" s="3">
        <f t="shared" si="4"/>
      </c>
      <c r="AD67" t="s">
        <v>435</v>
      </c>
      <c r="AE67" s="52">
        <v>71</v>
      </c>
    </row>
    <row r="68" spans="1:31" ht="15.75">
      <c r="A68" s="25"/>
      <c r="B68" s="26">
        <v>0</v>
      </c>
      <c r="C68" s="26"/>
      <c r="D68" s="26"/>
      <c r="E68" s="29"/>
      <c r="F68" s="29"/>
      <c r="G68" s="26"/>
      <c r="H68" s="26"/>
      <c r="I68" s="26"/>
      <c r="J68" s="26">
        <v>0</v>
      </c>
      <c r="K68" s="26">
        <v>0</v>
      </c>
      <c r="L68" s="27" t="b">
        <f t="shared" si="1"/>
        <v>0</v>
      </c>
      <c r="M68" s="27" t="b">
        <f t="shared" si="2"/>
        <v>0</v>
      </c>
      <c r="N68" s="27">
        <f t="shared" si="0"/>
        <v>0</v>
      </c>
      <c r="O68" s="30"/>
      <c r="P68" s="30"/>
      <c r="Q68" s="25"/>
      <c r="R68" s="3" t="e">
        <f t="shared" si="3"/>
        <v>#N/A</v>
      </c>
      <c r="S68" s="3">
        <f t="shared" si="4"/>
      </c>
      <c r="AD68" t="s">
        <v>436</v>
      </c>
      <c r="AE68" s="52">
        <v>73</v>
      </c>
    </row>
    <row r="69" spans="1:31" ht="15.75">
      <c r="A69" s="25"/>
      <c r="B69" s="26">
        <v>0</v>
      </c>
      <c r="C69" s="26"/>
      <c r="D69" s="26"/>
      <c r="E69" s="29"/>
      <c r="F69" s="29"/>
      <c r="G69" s="26"/>
      <c r="H69" s="26"/>
      <c r="I69" s="26"/>
      <c r="J69" s="26">
        <v>0</v>
      </c>
      <c r="K69" s="26">
        <v>0</v>
      </c>
      <c r="L69" s="27" t="b">
        <f t="shared" si="1"/>
        <v>0</v>
      </c>
      <c r="M69" s="27" t="b">
        <f t="shared" si="2"/>
        <v>0</v>
      </c>
      <c r="N69" s="27">
        <f aca="true" t="shared" si="5" ref="N69:N103">IF(M69=2,1,0)</f>
        <v>0</v>
      </c>
      <c r="O69" s="30"/>
      <c r="P69" s="30"/>
      <c r="Q69" s="25"/>
      <c r="R69" s="3" t="e">
        <f t="shared" si="3"/>
        <v>#N/A</v>
      </c>
      <c r="S69" s="3">
        <f t="shared" si="4"/>
      </c>
      <c r="AD69" t="s">
        <v>437</v>
      </c>
      <c r="AE69" s="52">
        <v>74</v>
      </c>
    </row>
    <row r="70" spans="1:19" ht="15.75">
      <c r="A70" s="25"/>
      <c r="B70" s="26">
        <v>0</v>
      </c>
      <c r="C70" s="26"/>
      <c r="D70" s="26"/>
      <c r="E70" s="29"/>
      <c r="F70" s="29"/>
      <c r="G70" s="26"/>
      <c r="H70" s="26"/>
      <c r="I70" s="26"/>
      <c r="J70" s="26">
        <v>0</v>
      </c>
      <c r="K70" s="26">
        <v>0</v>
      </c>
      <c r="L70" s="27" t="b">
        <f aca="true" t="shared" si="6" ref="L70:L103">IF(E70="други",0,IF(E70="администрация",1,IF(E70="стационар",2,IF(E70="параклиника",3,IF(E70="поликлиника",4)))))</f>
        <v>0</v>
      </c>
      <c r="M70" s="27" t="b">
        <f aca="true" t="shared" si="7" ref="M70:M103">IF(F70="Други",-1,IF(F70="терапевтично",0,IF(F70="хирургично",1,IF(F70="палеативни грижи",2))))</f>
        <v>0</v>
      </c>
      <c r="N70" s="27">
        <f t="shared" si="5"/>
        <v>0</v>
      </c>
      <c r="O70" s="30"/>
      <c r="P70" s="30"/>
      <c r="Q70" s="25"/>
      <c r="R70" s="3" t="e">
        <f aca="true" t="shared" si="8" ref="R70:R103">CONCATENATE("insert into strzwena (part, NHIFPart, Name, ShortName, TIPE, type2, isOIL, spec, NIZP, isActive, ParentPart) values( '",A70,"','",B70,"','",C70,"','",D70,"',",L70,",",M70,",",G70,",",VLOOKUP(H70,$AD$8:$AE$66,2),", ",K70,", 1, ",IF(LEN(Q70)=0,"null",CONCATENATE("'",Q70,"'")),")")</f>
        <v>#N/A</v>
      </c>
      <c r="S70" s="3">
        <f t="shared" si="4"/>
      </c>
    </row>
    <row r="71" spans="1:19" ht="15.75">
      <c r="A71" s="25"/>
      <c r="B71" s="26">
        <v>0</v>
      </c>
      <c r="C71" s="26"/>
      <c r="D71" s="26"/>
      <c r="E71" s="29"/>
      <c r="F71" s="29"/>
      <c r="G71" s="26"/>
      <c r="H71" s="26"/>
      <c r="I71" s="26"/>
      <c r="J71" s="26">
        <v>0</v>
      </c>
      <c r="K71" s="26">
        <v>0</v>
      </c>
      <c r="L71" s="27" t="b">
        <f t="shared" si="6"/>
        <v>0</v>
      </c>
      <c r="M71" s="27" t="b">
        <f t="shared" si="7"/>
        <v>0</v>
      </c>
      <c r="N71" s="27">
        <f t="shared" si="5"/>
        <v>0</v>
      </c>
      <c r="O71" s="30"/>
      <c r="P71" s="30"/>
      <c r="Q71" s="25"/>
      <c r="R71" s="3" t="e">
        <f t="shared" si="8"/>
        <v>#N/A</v>
      </c>
      <c r="S71" s="3">
        <f aca="true" t="shared" si="9" ref="S71:S103">IF(L71=2,CONCATENATE("insert into beds (mont, part, allb, nfb) values ('201101','",A71,"',",I71,",",J71,")"),"")</f>
      </c>
    </row>
    <row r="72" spans="1:19" ht="15.75">
      <c r="A72" s="25"/>
      <c r="B72" s="26">
        <v>0</v>
      </c>
      <c r="C72" s="26"/>
      <c r="D72" s="26"/>
      <c r="E72" s="29"/>
      <c r="F72" s="29"/>
      <c r="G72" s="26"/>
      <c r="H72" s="26"/>
      <c r="I72" s="26"/>
      <c r="J72" s="26">
        <v>0</v>
      </c>
      <c r="K72" s="26">
        <v>0</v>
      </c>
      <c r="L72" s="27" t="b">
        <f t="shared" si="6"/>
        <v>0</v>
      </c>
      <c r="M72" s="27" t="b">
        <f t="shared" si="7"/>
        <v>0</v>
      </c>
      <c r="N72" s="27">
        <f t="shared" si="5"/>
        <v>0</v>
      </c>
      <c r="O72" s="30"/>
      <c r="P72" s="30"/>
      <c r="Q72" s="25"/>
      <c r="R72" s="3" t="e">
        <f t="shared" si="8"/>
        <v>#N/A</v>
      </c>
      <c r="S72" s="3">
        <f t="shared" si="9"/>
      </c>
    </row>
    <row r="73" spans="1:19" ht="15.75">
      <c r="A73" s="25"/>
      <c r="B73" s="26">
        <v>0</v>
      </c>
      <c r="C73" s="26"/>
      <c r="D73" s="26"/>
      <c r="E73" s="29"/>
      <c r="F73" s="29"/>
      <c r="G73" s="26"/>
      <c r="H73" s="26"/>
      <c r="I73" s="26"/>
      <c r="J73" s="26">
        <v>0</v>
      </c>
      <c r="K73" s="26">
        <v>0</v>
      </c>
      <c r="L73" s="27" t="b">
        <f t="shared" si="6"/>
        <v>0</v>
      </c>
      <c r="M73" s="27" t="b">
        <f t="shared" si="7"/>
        <v>0</v>
      </c>
      <c r="N73" s="27">
        <f t="shared" si="5"/>
        <v>0</v>
      </c>
      <c r="O73" s="30"/>
      <c r="P73" s="30"/>
      <c r="Q73" s="25"/>
      <c r="R73" s="3" t="e">
        <f t="shared" si="8"/>
        <v>#N/A</v>
      </c>
      <c r="S73" s="3">
        <f t="shared" si="9"/>
      </c>
    </row>
    <row r="74" spans="1:19" ht="15.75">
      <c r="A74" s="25"/>
      <c r="B74" s="26">
        <v>0</v>
      </c>
      <c r="C74" s="26"/>
      <c r="D74" s="26"/>
      <c r="E74" s="29"/>
      <c r="F74" s="29"/>
      <c r="G74" s="26"/>
      <c r="H74" s="26"/>
      <c r="I74" s="26"/>
      <c r="J74" s="26">
        <v>0</v>
      </c>
      <c r="K74" s="26">
        <v>0</v>
      </c>
      <c r="L74" s="27" t="b">
        <f t="shared" si="6"/>
        <v>0</v>
      </c>
      <c r="M74" s="27" t="b">
        <f t="shared" si="7"/>
        <v>0</v>
      </c>
      <c r="N74" s="27">
        <f t="shared" si="5"/>
        <v>0</v>
      </c>
      <c r="O74" s="30"/>
      <c r="P74" s="30"/>
      <c r="Q74" s="25"/>
      <c r="R74" s="3" t="e">
        <f t="shared" si="8"/>
        <v>#N/A</v>
      </c>
      <c r="S74" s="3">
        <f t="shared" si="9"/>
      </c>
    </row>
    <row r="75" spans="1:19" ht="15.75">
      <c r="A75" s="25"/>
      <c r="B75" s="26">
        <v>0</v>
      </c>
      <c r="C75" s="26"/>
      <c r="D75" s="26"/>
      <c r="E75" s="29"/>
      <c r="F75" s="29"/>
      <c r="G75" s="26"/>
      <c r="H75" s="26"/>
      <c r="I75" s="26"/>
      <c r="J75" s="26">
        <v>0</v>
      </c>
      <c r="K75" s="26">
        <v>0</v>
      </c>
      <c r="L75" s="27" t="b">
        <f t="shared" si="6"/>
        <v>0</v>
      </c>
      <c r="M75" s="27" t="b">
        <f t="shared" si="7"/>
        <v>0</v>
      </c>
      <c r="N75" s="27">
        <f t="shared" si="5"/>
        <v>0</v>
      </c>
      <c r="O75" s="30"/>
      <c r="P75" s="30"/>
      <c r="Q75" s="25"/>
      <c r="R75" s="3" t="e">
        <f t="shared" si="8"/>
        <v>#N/A</v>
      </c>
      <c r="S75" s="3">
        <f t="shared" si="9"/>
      </c>
    </row>
    <row r="76" spans="1:19" ht="15.75">
      <c r="A76" s="25"/>
      <c r="B76" s="26">
        <v>0</v>
      </c>
      <c r="C76" s="26"/>
      <c r="D76" s="26"/>
      <c r="E76" s="29"/>
      <c r="F76" s="29"/>
      <c r="G76" s="26"/>
      <c r="H76" s="26"/>
      <c r="I76" s="26"/>
      <c r="J76" s="26">
        <v>0</v>
      </c>
      <c r="K76" s="26">
        <v>0</v>
      </c>
      <c r="L76" s="27" t="b">
        <f t="shared" si="6"/>
        <v>0</v>
      </c>
      <c r="M76" s="27" t="b">
        <f t="shared" si="7"/>
        <v>0</v>
      </c>
      <c r="N76" s="27">
        <f t="shared" si="5"/>
        <v>0</v>
      </c>
      <c r="O76" s="30"/>
      <c r="P76" s="30"/>
      <c r="Q76" s="25"/>
      <c r="R76" s="3" t="e">
        <f t="shared" si="8"/>
        <v>#N/A</v>
      </c>
      <c r="S76" s="3">
        <f t="shared" si="9"/>
      </c>
    </row>
    <row r="77" spans="1:19" ht="15.75">
      <c r="A77" s="25"/>
      <c r="B77" s="26">
        <v>0</v>
      </c>
      <c r="C77" s="26"/>
      <c r="D77" s="26"/>
      <c r="E77" s="29"/>
      <c r="F77" s="29"/>
      <c r="G77" s="26"/>
      <c r="H77" s="26"/>
      <c r="I77" s="26"/>
      <c r="J77" s="26">
        <v>0</v>
      </c>
      <c r="K77" s="26">
        <v>0</v>
      </c>
      <c r="L77" s="27" t="b">
        <f t="shared" si="6"/>
        <v>0</v>
      </c>
      <c r="M77" s="27" t="b">
        <f t="shared" si="7"/>
        <v>0</v>
      </c>
      <c r="N77" s="27">
        <f t="shared" si="5"/>
        <v>0</v>
      </c>
      <c r="O77" s="30"/>
      <c r="P77" s="30"/>
      <c r="Q77" s="25"/>
      <c r="R77" s="3" t="e">
        <f t="shared" si="8"/>
        <v>#N/A</v>
      </c>
      <c r="S77" s="3">
        <f t="shared" si="9"/>
      </c>
    </row>
    <row r="78" spans="1:19" ht="15.75">
      <c r="A78" s="25"/>
      <c r="B78" s="26">
        <v>0</v>
      </c>
      <c r="C78" s="26"/>
      <c r="D78" s="26"/>
      <c r="E78" s="29"/>
      <c r="F78" s="29"/>
      <c r="G78" s="26"/>
      <c r="H78" s="26"/>
      <c r="I78" s="26"/>
      <c r="J78" s="26">
        <v>0</v>
      </c>
      <c r="K78" s="26">
        <v>0</v>
      </c>
      <c r="L78" s="27" t="b">
        <f t="shared" si="6"/>
        <v>0</v>
      </c>
      <c r="M78" s="27" t="b">
        <f t="shared" si="7"/>
        <v>0</v>
      </c>
      <c r="N78" s="27">
        <f t="shared" si="5"/>
        <v>0</v>
      </c>
      <c r="O78" s="30"/>
      <c r="P78" s="30"/>
      <c r="Q78" s="25"/>
      <c r="R78" s="3" t="e">
        <f t="shared" si="8"/>
        <v>#N/A</v>
      </c>
      <c r="S78" s="3">
        <f t="shared" si="9"/>
      </c>
    </row>
    <row r="79" spans="1:19" ht="15.75">
      <c r="A79" s="25"/>
      <c r="B79" s="26">
        <v>0</v>
      </c>
      <c r="C79" s="26"/>
      <c r="D79" s="26"/>
      <c r="E79" s="29"/>
      <c r="F79" s="29"/>
      <c r="G79" s="26"/>
      <c r="H79" s="26"/>
      <c r="I79" s="26"/>
      <c r="J79" s="26">
        <v>0</v>
      </c>
      <c r="K79" s="26">
        <v>0</v>
      </c>
      <c r="L79" s="27" t="b">
        <f t="shared" si="6"/>
        <v>0</v>
      </c>
      <c r="M79" s="27" t="b">
        <f t="shared" si="7"/>
        <v>0</v>
      </c>
      <c r="N79" s="27">
        <f t="shared" si="5"/>
        <v>0</v>
      </c>
      <c r="O79" s="30"/>
      <c r="P79" s="30"/>
      <c r="Q79" s="25"/>
      <c r="R79" s="3" t="e">
        <f t="shared" si="8"/>
        <v>#N/A</v>
      </c>
      <c r="S79" s="3">
        <f t="shared" si="9"/>
      </c>
    </row>
    <row r="80" spans="1:19" ht="15.75">
      <c r="A80" s="25"/>
      <c r="B80" s="26">
        <v>0</v>
      </c>
      <c r="C80" s="26"/>
      <c r="D80" s="26"/>
      <c r="E80" s="29"/>
      <c r="F80" s="29"/>
      <c r="G80" s="26"/>
      <c r="H80" s="26"/>
      <c r="I80" s="26"/>
      <c r="J80" s="26">
        <v>0</v>
      </c>
      <c r="K80" s="26">
        <v>0</v>
      </c>
      <c r="L80" s="27" t="b">
        <f t="shared" si="6"/>
        <v>0</v>
      </c>
      <c r="M80" s="27" t="b">
        <f t="shared" si="7"/>
        <v>0</v>
      </c>
      <c r="N80" s="27">
        <f t="shared" si="5"/>
        <v>0</v>
      </c>
      <c r="O80" s="30"/>
      <c r="P80" s="30"/>
      <c r="Q80" s="25"/>
      <c r="R80" s="3" t="e">
        <f t="shared" si="8"/>
        <v>#N/A</v>
      </c>
      <c r="S80" s="3">
        <f t="shared" si="9"/>
      </c>
    </row>
    <row r="81" spans="1:19" ht="15.75">
      <c r="A81" s="25"/>
      <c r="B81" s="26">
        <v>0</v>
      </c>
      <c r="C81" s="26"/>
      <c r="D81" s="26"/>
      <c r="E81" s="29"/>
      <c r="F81" s="29"/>
      <c r="G81" s="26"/>
      <c r="H81" s="26"/>
      <c r="I81" s="26"/>
      <c r="J81" s="26">
        <v>0</v>
      </c>
      <c r="K81" s="26">
        <v>0</v>
      </c>
      <c r="L81" s="27" t="b">
        <f t="shared" si="6"/>
        <v>0</v>
      </c>
      <c r="M81" s="27" t="b">
        <f t="shared" si="7"/>
        <v>0</v>
      </c>
      <c r="N81" s="27">
        <f t="shared" si="5"/>
        <v>0</v>
      </c>
      <c r="O81" s="30"/>
      <c r="P81" s="30"/>
      <c r="Q81" s="25"/>
      <c r="R81" s="3" t="e">
        <f t="shared" si="8"/>
        <v>#N/A</v>
      </c>
      <c r="S81" s="3">
        <f t="shared" si="9"/>
      </c>
    </row>
    <row r="82" spans="1:19" ht="15.75">
      <c r="A82" s="25"/>
      <c r="B82" s="26">
        <v>0</v>
      </c>
      <c r="C82" s="26"/>
      <c r="D82" s="26"/>
      <c r="E82" s="29"/>
      <c r="F82" s="29"/>
      <c r="G82" s="26"/>
      <c r="H82" s="26"/>
      <c r="I82" s="26"/>
      <c r="J82" s="26">
        <v>0</v>
      </c>
      <c r="K82" s="26">
        <v>0</v>
      </c>
      <c r="L82" s="27" t="b">
        <f t="shared" si="6"/>
        <v>0</v>
      </c>
      <c r="M82" s="27" t="b">
        <f t="shared" si="7"/>
        <v>0</v>
      </c>
      <c r="N82" s="27">
        <f t="shared" si="5"/>
        <v>0</v>
      </c>
      <c r="O82" s="30"/>
      <c r="P82" s="30"/>
      <c r="Q82" s="25"/>
      <c r="R82" s="3" t="e">
        <f t="shared" si="8"/>
        <v>#N/A</v>
      </c>
      <c r="S82" s="3">
        <f t="shared" si="9"/>
      </c>
    </row>
    <row r="83" spans="1:19" ht="15.75">
      <c r="A83" s="25"/>
      <c r="B83" s="26">
        <v>0</v>
      </c>
      <c r="C83" s="26"/>
      <c r="D83" s="26"/>
      <c r="E83" s="29"/>
      <c r="F83" s="29"/>
      <c r="G83" s="26"/>
      <c r="H83" s="26"/>
      <c r="I83" s="26"/>
      <c r="J83" s="26">
        <v>0</v>
      </c>
      <c r="K83" s="26">
        <v>0</v>
      </c>
      <c r="L83" s="27" t="b">
        <f t="shared" si="6"/>
        <v>0</v>
      </c>
      <c r="M83" s="27" t="b">
        <f t="shared" si="7"/>
        <v>0</v>
      </c>
      <c r="N83" s="27">
        <f t="shared" si="5"/>
        <v>0</v>
      </c>
      <c r="O83" s="30"/>
      <c r="P83" s="30"/>
      <c r="Q83" s="25"/>
      <c r="R83" s="3" t="e">
        <f t="shared" si="8"/>
        <v>#N/A</v>
      </c>
      <c r="S83" s="3">
        <f t="shared" si="9"/>
      </c>
    </row>
    <row r="84" spans="1:19" ht="15.75">
      <c r="A84" s="25"/>
      <c r="B84" s="26">
        <v>0</v>
      </c>
      <c r="C84" s="26"/>
      <c r="D84" s="26"/>
      <c r="E84" s="29"/>
      <c r="F84" s="29"/>
      <c r="G84" s="26"/>
      <c r="H84" s="26"/>
      <c r="I84" s="26"/>
      <c r="J84" s="26">
        <v>0</v>
      </c>
      <c r="K84" s="26">
        <v>0</v>
      </c>
      <c r="L84" s="27" t="b">
        <f t="shared" si="6"/>
        <v>0</v>
      </c>
      <c r="M84" s="27" t="b">
        <f t="shared" si="7"/>
        <v>0</v>
      </c>
      <c r="N84" s="27">
        <f t="shared" si="5"/>
        <v>0</v>
      </c>
      <c r="O84" s="30"/>
      <c r="P84" s="30"/>
      <c r="Q84" s="25"/>
      <c r="R84" s="3" t="e">
        <f t="shared" si="8"/>
        <v>#N/A</v>
      </c>
      <c r="S84" s="3">
        <f t="shared" si="9"/>
      </c>
    </row>
    <row r="85" spans="1:19" ht="15.75">
      <c r="A85" s="25"/>
      <c r="B85" s="26">
        <v>0</v>
      </c>
      <c r="C85" s="26"/>
      <c r="D85" s="26"/>
      <c r="E85" s="29"/>
      <c r="F85" s="29"/>
      <c r="G85" s="26"/>
      <c r="H85" s="26"/>
      <c r="I85" s="26"/>
      <c r="J85" s="26">
        <v>0</v>
      </c>
      <c r="K85" s="26">
        <v>0</v>
      </c>
      <c r="L85" s="27" t="b">
        <f t="shared" si="6"/>
        <v>0</v>
      </c>
      <c r="M85" s="27" t="b">
        <f t="shared" si="7"/>
        <v>0</v>
      </c>
      <c r="N85" s="27">
        <f t="shared" si="5"/>
        <v>0</v>
      </c>
      <c r="O85" s="30"/>
      <c r="P85" s="30"/>
      <c r="Q85" s="25"/>
      <c r="R85" s="3" t="e">
        <f t="shared" si="8"/>
        <v>#N/A</v>
      </c>
      <c r="S85" s="3">
        <f t="shared" si="9"/>
      </c>
    </row>
    <row r="86" spans="1:19" ht="15.75">
      <c r="A86" s="25"/>
      <c r="B86" s="26">
        <v>0</v>
      </c>
      <c r="C86" s="26"/>
      <c r="D86" s="26"/>
      <c r="E86" s="29"/>
      <c r="F86" s="29"/>
      <c r="G86" s="26"/>
      <c r="H86" s="26"/>
      <c r="I86" s="26"/>
      <c r="J86" s="26">
        <v>0</v>
      </c>
      <c r="K86" s="26">
        <v>0</v>
      </c>
      <c r="L86" s="27" t="b">
        <f t="shared" si="6"/>
        <v>0</v>
      </c>
      <c r="M86" s="27" t="b">
        <f t="shared" si="7"/>
        <v>0</v>
      </c>
      <c r="N86" s="27">
        <f t="shared" si="5"/>
        <v>0</v>
      </c>
      <c r="O86" s="30"/>
      <c r="P86" s="30"/>
      <c r="Q86" s="25"/>
      <c r="R86" s="3" t="e">
        <f t="shared" si="8"/>
        <v>#N/A</v>
      </c>
      <c r="S86" s="3">
        <f t="shared" si="9"/>
      </c>
    </row>
    <row r="87" spans="1:19" ht="15.75">
      <c r="A87" s="25"/>
      <c r="B87" s="26">
        <v>0</v>
      </c>
      <c r="C87" s="26"/>
      <c r="D87" s="26"/>
      <c r="E87" s="29"/>
      <c r="F87" s="29"/>
      <c r="G87" s="26"/>
      <c r="H87" s="26"/>
      <c r="I87" s="26"/>
      <c r="J87" s="26">
        <v>0</v>
      </c>
      <c r="K87" s="26">
        <v>0</v>
      </c>
      <c r="L87" s="27" t="b">
        <f t="shared" si="6"/>
        <v>0</v>
      </c>
      <c r="M87" s="27" t="b">
        <f t="shared" si="7"/>
        <v>0</v>
      </c>
      <c r="N87" s="27">
        <f t="shared" si="5"/>
        <v>0</v>
      </c>
      <c r="O87" s="30"/>
      <c r="P87" s="30"/>
      <c r="Q87" s="25"/>
      <c r="R87" s="3" t="e">
        <f t="shared" si="8"/>
        <v>#N/A</v>
      </c>
      <c r="S87" s="3">
        <f t="shared" si="9"/>
      </c>
    </row>
    <row r="88" spans="1:19" ht="15.75">
      <c r="A88" s="25"/>
      <c r="B88" s="26">
        <v>0</v>
      </c>
      <c r="C88" s="26"/>
      <c r="D88" s="26"/>
      <c r="E88" s="29"/>
      <c r="F88" s="29"/>
      <c r="G88" s="26"/>
      <c r="H88" s="26"/>
      <c r="I88" s="26"/>
      <c r="J88" s="26">
        <v>0</v>
      </c>
      <c r="K88" s="26">
        <v>0</v>
      </c>
      <c r="L88" s="27" t="b">
        <f t="shared" si="6"/>
        <v>0</v>
      </c>
      <c r="M88" s="27" t="b">
        <f t="shared" si="7"/>
        <v>0</v>
      </c>
      <c r="N88" s="27">
        <f t="shared" si="5"/>
        <v>0</v>
      </c>
      <c r="O88" s="30"/>
      <c r="P88" s="30"/>
      <c r="Q88" s="25"/>
      <c r="R88" s="3" t="e">
        <f t="shared" si="8"/>
        <v>#N/A</v>
      </c>
      <c r="S88" s="3">
        <f t="shared" si="9"/>
      </c>
    </row>
    <row r="89" spans="1:19" ht="15.75">
      <c r="A89" s="25"/>
      <c r="B89" s="26">
        <v>0</v>
      </c>
      <c r="C89" s="26"/>
      <c r="D89" s="26"/>
      <c r="E89" s="29"/>
      <c r="F89" s="29"/>
      <c r="G89" s="26"/>
      <c r="H89" s="26"/>
      <c r="I89" s="26"/>
      <c r="J89" s="26">
        <v>0</v>
      </c>
      <c r="K89" s="26">
        <v>0</v>
      </c>
      <c r="L89" s="27" t="b">
        <f t="shared" si="6"/>
        <v>0</v>
      </c>
      <c r="M89" s="27" t="b">
        <f t="shared" si="7"/>
        <v>0</v>
      </c>
      <c r="N89" s="27">
        <f t="shared" si="5"/>
        <v>0</v>
      </c>
      <c r="O89" s="30"/>
      <c r="P89" s="30"/>
      <c r="Q89" s="25"/>
      <c r="R89" s="3" t="e">
        <f t="shared" si="8"/>
        <v>#N/A</v>
      </c>
      <c r="S89" s="3">
        <f t="shared" si="9"/>
      </c>
    </row>
    <row r="90" spans="1:19" ht="15.75">
      <c r="A90" s="25"/>
      <c r="B90" s="26">
        <v>0</v>
      </c>
      <c r="C90" s="26"/>
      <c r="D90" s="26"/>
      <c r="E90" s="29"/>
      <c r="F90" s="29"/>
      <c r="G90" s="26"/>
      <c r="H90" s="26"/>
      <c r="I90" s="26"/>
      <c r="J90" s="26">
        <v>0</v>
      </c>
      <c r="K90" s="26">
        <v>0</v>
      </c>
      <c r="L90" s="27" t="b">
        <f t="shared" si="6"/>
        <v>0</v>
      </c>
      <c r="M90" s="27" t="b">
        <f t="shared" si="7"/>
        <v>0</v>
      </c>
      <c r="N90" s="27">
        <f t="shared" si="5"/>
        <v>0</v>
      </c>
      <c r="O90" s="30"/>
      <c r="P90" s="30"/>
      <c r="Q90" s="25"/>
      <c r="R90" s="3" t="e">
        <f t="shared" si="8"/>
        <v>#N/A</v>
      </c>
      <c r="S90" s="3">
        <f t="shared" si="9"/>
      </c>
    </row>
    <row r="91" spans="1:19" ht="15.75">
      <c r="A91" s="25"/>
      <c r="B91" s="26">
        <v>0</v>
      </c>
      <c r="C91" s="26"/>
      <c r="D91" s="26"/>
      <c r="E91" s="29"/>
      <c r="F91" s="29"/>
      <c r="G91" s="26"/>
      <c r="H91" s="26"/>
      <c r="I91" s="26"/>
      <c r="J91" s="26">
        <v>0</v>
      </c>
      <c r="K91" s="26">
        <v>0</v>
      </c>
      <c r="L91" s="27" t="b">
        <f t="shared" si="6"/>
        <v>0</v>
      </c>
      <c r="M91" s="27" t="b">
        <f t="shared" si="7"/>
        <v>0</v>
      </c>
      <c r="N91" s="27">
        <f t="shared" si="5"/>
        <v>0</v>
      </c>
      <c r="O91" s="30"/>
      <c r="P91" s="30"/>
      <c r="Q91" s="25"/>
      <c r="R91" s="3" t="e">
        <f t="shared" si="8"/>
        <v>#N/A</v>
      </c>
      <c r="S91" s="3">
        <f t="shared" si="9"/>
      </c>
    </row>
    <row r="92" spans="1:19" ht="15.75">
      <c r="A92" s="25"/>
      <c r="B92" s="26">
        <v>0</v>
      </c>
      <c r="C92" s="26"/>
      <c r="D92" s="26"/>
      <c r="E92" s="29"/>
      <c r="F92" s="29"/>
      <c r="G92" s="26"/>
      <c r="H92" s="26"/>
      <c r="I92" s="26"/>
      <c r="J92" s="26">
        <v>0</v>
      </c>
      <c r="K92" s="26">
        <v>0</v>
      </c>
      <c r="L92" s="27" t="b">
        <f t="shared" si="6"/>
        <v>0</v>
      </c>
      <c r="M92" s="27" t="b">
        <f t="shared" si="7"/>
        <v>0</v>
      </c>
      <c r="N92" s="27">
        <f t="shared" si="5"/>
        <v>0</v>
      </c>
      <c r="O92" s="30"/>
      <c r="P92" s="30"/>
      <c r="Q92" s="25"/>
      <c r="R92" s="3" t="e">
        <f t="shared" si="8"/>
        <v>#N/A</v>
      </c>
      <c r="S92" s="3">
        <f t="shared" si="9"/>
      </c>
    </row>
    <row r="93" spans="1:19" ht="15.75">
      <c r="A93" s="25"/>
      <c r="B93" s="26">
        <v>0</v>
      </c>
      <c r="C93" s="26"/>
      <c r="D93" s="26"/>
      <c r="E93" s="29"/>
      <c r="F93" s="29"/>
      <c r="G93" s="26"/>
      <c r="H93" s="26"/>
      <c r="I93" s="26"/>
      <c r="J93" s="26">
        <v>0</v>
      </c>
      <c r="K93" s="26">
        <v>0</v>
      </c>
      <c r="L93" s="27" t="b">
        <f t="shared" si="6"/>
        <v>0</v>
      </c>
      <c r="M93" s="27" t="b">
        <f t="shared" si="7"/>
        <v>0</v>
      </c>
      <c r="N93" s="27">
        <f t="shared" si="5"/>
        <v>0</v>
      </c>
      <c r="O93" s="30"/>
      <c r="P93" s="30"/>
      <c r="Q93" s="25"/>
      <c r="R93" s="3" t="e">
        <f t="shared" si="8"/>
        <v>#N/A</v>
      </c>
      <c r="S93" s="3">
        <f t="shared" si="9"/>
      </c>
    </row>
    <row r="94" spans="1:19" ht="15.75">
      <c r="A94" s="25"/>
      <c r="B94" s="26">
        <v>0</v>
      </c>
      <c r="C94" s="26"/>
      <c r="D94" s="26"/>
      <c r="E94" s="29"/>
      <c r="F94" s="29"/>
      <c r="G94" s="26"/>
      <c r="H94" s="26"/>
      <c r="I94" s="26"/>
      <c r="J94" s="26">
        <v>0</v>
      </c>
      <c r="K94" s="26">
        <v>0</v>
      </c>
      <c r="L94" s="27" t="b">
        <f t="shared" si="6"/>
        <v>0</v>
      </c>
      <c r="M94" s="27" t="b">
        <f t="shared" si="7"/>
        <v>0</v>
      </c>
      <c r="N94" s="27">
        <f t="shared" si="5"/>
        <v>0</v>
      </c>
      <c r="O94" s="30"/>
      <c r="P94" s="30"/>
      <c r="Q94" s="25"/>
      <c r="R94" s="3" t="e">
        <f t="shared" si="8"/>
        <v>#N/A</v>
      </c>
      <c r="S94" s="3">
        <f t="shared" si="9"/>
      </c>
    </row>
    <row r="95" spans="1:19" ht="15.75">
      <c r="A95" s="25"/>
      <c r="B95" s="26">
        <v>0</v>
      </c>
      <c r="C95" s="26"/>
      <c r="D95" s="26"/>
      <c r="E95" s="29"/>
      <c r="F95" s="29"/>
      <c r="G95" s="26"/>
      <c r="H95" s="26"/>
      <c r="I95" s="26"/>
      <c r="J95" s="26">
        <v>0</v>
      </c>
      <c r="K95" s="26">
        <v>0</v>
      </c>
      <c r="L95" s="27" t="b">
        <f t="shared" si="6"/>
        <v>0</v>
      </c>
      <c r="M95" s="27" t="b">
        <f t="shared" si="7"/>
        <v>0</v>
      </c>
      <c r="N95" s="27">
        <f t="shared" si="5"/>
        <v>0</v>
      </c>
      <c r="O95" s="30"/>
      <c r="P95" s="30"/>
      <c r="Q95" s="25"/>
      <c r="R95" s="3" t="e">
        <f t="shared" si="8"/>
        <v>#N/A</v>
      </c>
      <c r="S95" s="3">
        <f t="shared" si="9"/>
      </c>
    </row>
    <row r="96" spans="1:19" ht="15.75">
      <c r="A96" s="25"/>
      <c r="B96" s="26">
        <v>0</v>
      </c>
      <c r="C96" s="26"/>
      <c r="D96" s="26"/>
      <c r="E96" s="29"/>
      <c r="F96" s="29"/>
      <c r="G96" s="26"/>
      <c r="H96" s="26"/>
      <c r="I96" s="26"/>
      <c r="J96" s="26">
        <v>0</v>
      </c>
      <c r="K96" s="26">
        <v>0</v>
      </c>
      <c r="L96" s="27" t="b">
        <f t="shared" si="6"/>
        <v>0</v>
      </c>
      <c r="M96" s="27" t="b">
        <f t="shared" si="7"/>
        <v>0</v>
      </c>
      <c r="N96" s="27">
        <f t="shared" si="5"/>
        <v>0</v>
      </c>
      <c r="O96" s="30"/>
      <c r="P96" s="30"/>
      <c r="Q96" s="25"/>
      <c r="R96" s="3" t="e">
        <f t="shared" si="8"/>
        <v>#N/A</v>
      </c>
      <c r="S96" s="3">
        <f t="shared" si="9"/>
      </c>
    </row>
    <row r="97" spans="1:19" ht="15.75">
      <c r="A97" s="25"/>
      <c r="B97" s="26">
        <v>0</v>
      </c>
      <c r="C97" s="26"/>
      <c r="D97" s="26"/>
      <c r="E97" s="29"/>
      <c r="F97" s="29"/>
      <c r="G97" s="26"/>
      <c r="H97" s="26"/>
      <c r="I97" s="26"/>
      <c r="J97" s="26">
        <v>0</v>
      </c>
      <c r="K97" s="26">
        <v>0</v>
      </c>
      <c r="L97" s="27" t="b">
        <f t="shared" si="6"/>
        <v>0</v>
      </c>
      <c r="M97" s="27" t="b">
        <f t="shared" si="7"/>
        <v>0</v>
      </c>
      <c r="N97" s="27">
        <f t="shared" si="5"/>
        <v>0</v>
      </c>
      <c r="O97" s="30"/>
      <c r="P97" s="30"/>
      <c r="Q97" s="25"/>
      <c r="R97" s="3" t="e">
        <f t="shared" si="8"/>
        <v>#N/A</v>
      </c>
      <c r="S97" s="3">
        <f t="shared" si="9"/>
      </c>
    </row>
    <row r="98" spans="1:19" ht="15.75">
      <c r="A98" s="25"/>
      <c r="B98" s="26">
        <v>0</v>
      </c>
      <c r="C98" s="26"/>
      <c r="D98" s="26"/>
      <c r="E98" s="29"/>
      <c r="F98" s="29"/>
      <c r="G98" s="26"/>
      <c r="H98" s="26"/>
      <c r="I98" s="26"/>
      <c r="J98" s="26">
        <v>0</v>
      </c>
      <c r="K98" s="26">
        <v>0</v>
      </c>
      <c r="L98" s="27" t="b">
        <f t="shared" si="6"/>
        <v>0</v>
      </c>
      <c r="M98" s="27" t="b">
        <f t="shared" si="7"/>
        <v>0</v>
      </c>
      <c r="N98" s="27">
        <f t="shared" si="5"/>
        <v>0</v>
      </c>
      <c r="O98" s="30"/>
      <c r="P98" s="30"/>
      <c r="Q98" s="25"/>
      <c r="R98" s="3" t="e">
        <f t="shared" si="8"/>
        <v>#N/A</v>
      </c>
      <c r="S98" s="3">
        <f t="shared" si="9"/>
      </c>
    </row>
    <row r="99" spans="1:19" ht="15.75">
      <c r="A99" s="25"/>
      <c r="B99" s="26">
        <v>0</v>
      </c>
      <c r="C99" s="26"/>
      <c r="D99" s="26"/>
      <c r="E99" s="29"/>
      <c r="F99" s="29"/>
      <c r="G99" s="26"/>
      <c r="H99" s="26"/>
      <c r="I99" s="26"/>
      <c r="J99" s="26">
        <v>0</v>
      </c>
      <c r="K99" s="26">
        <v>0</v>
      </c>
      <c r="L99" s="27" t="b">
        <f t="shared" si="6"/>
        <v>0</v>
      </c>
      <c r="M99" s="27" t="b">
        <f t="shared" si="7"/>
        <v>0</v>
      </c>
      <c r="N99" s="27">
        <f t="shared" si="5"/>
        <v>0</v>
      </c>
      <c r="O99" s="30"/>
      <c r="P99" s="30"/>
      <c r="Q99" s="25"/>
      <c r="R99" s="3" t="e">
        <f t="shared" si="8"/>
        <v>#N/A</v>
      </c>
      <c r="S99" s="3">
        <f t="shared" si="9"/>
      </c>
    </row>
    <row r="100" spans="1:19" ht="15.75">
      <c r="A100" s="25"/>
      <c r="B100" s="26">
        <v>0</v>
      </c>
      <c r="C100" s="26"/>
      <c r="D100" s="26"/>
      <c r="E100" s="29"/>
      <c r="F100" s="29"/>
      <c r="G100" s="26"/>
      <c r="H100" s="26"/>
      <c r="I100" s="26"/>
      <c r="J100" s="26">
        <v>0</v>
      </c>
      <c r="K100" s="26">
        <v>0</v>
      </c>
      <c r="L100" s="27" t="b">
        <f t="shared" si="6"/>
        <v>0</v>
      </c>
      <c r="M100" s="27" t="b">
        <f t="shared" si="7"/>
        <v>0</v>
      </c>
      <c r="N100" s="27">
        <f t="shared" si="5"/>
        <v>0</v>
      </c>
      <c r="O100" s="30"/>
      <c r="P100" s="30"/>
      <c r="Q100" s="25"/>
      <c r="R100" s="3" t="e">
        <f t="shared" si="8"/>
        <v>#N/A</v>
      </c>
      <c r="S100" s="3">
        <f t="shared" si="9"/>
      </c>
    </row>
    <row r="101" spans="1:19" ht="15.75">
      <c r="A101" s="25"/>
      <c r="B101" s="26">
        <v>0</v>
      </c>
      <c r="C101" s="26"/>
      <c r="D101" s="26"/>
      <c r="E101" s="29"/>
      <c r="F101" s="29"/>
      <c r="G101" s="26"/>
      <c r="H101" s="26"/>
      <c r="I101" s="26"/>
      <c r="J101" s="26">
        <v>0</v>
      </c>
      <c r="K101" s="26">
        <v>0</v>
      </c>
      <c r="L101" s="27" t="b">
        <f t="shared" si="6"/>
        <v>0</v>
      </c>
      <c r="M101" s="27" t="b">
        <f t="shared" si="7"/>
        <v>0</v>
      </c>
      <c r="N101" s="27">
        <f t="shared" si="5"/>
        <v>0</v>
      </c>
      <c r="O101" s="30"/>
      <c r="P101" s="30"/>
      <c r="Q101" s="25"/>
      <c r="R101" s="3" t="e">
        <f t="shared" si="8"/>
        <v>#N/A</v>
      </c>
      <c r="S101" s="3">
        <f t="shared" si="9"/>
      </c>
    </row>
    <row r="102" spans="1:19" ht="15.75">
      <c r="A102" s="25"/>
      <c r="B102" s="26">
        <v>0</v>
      </c>
      <c r="C102" s="26"/>
      <c r="D102" s="26"/>
      <c r="E102" s="29"/>
      <c r="F102" s="29"/>
      <c r="G102" s="26"/>
      <c r="H102" s="26"/>
      <c r="I102" s="26"/>
      <c r="J102" s="26">
        <v>0</v>
      </c>
      <c r="K102" s="26">
        <v>0</v>
      </c>
      <c r="L102" s="27" t="b">
        <f t="shared" si="6"/>
        <v>0</v>
      </c>
      <c r="M102" s="27" t="b">
        <f t="shared" si="7"/>
        <v>0</v>
      </c>
      <c r="N102" s="27">
        <f t="shared" si="5"/>
        <v>0</v>
      </c>
      <c r="O102" s="30"/>
      <c r="P102" s="30"/>
      <c r="Q102" s="25"/>
      <c r="R102" s="3" t="e">
        <f t="shared" si="8"/>
        <v>#N/A</v>
      </c>
      <c r="S102" s="3">
        <f t="shared" si="9"/>
      </c>
    </row>
    <row r="103" spans="1:19" ht="15.75">
      <c r="A103" s="25"/>
      <c r="B103" s="26">
        <v>0</v>
      </c>
      <c r="C103" s="26"/>
      <c r="D103" s="26"/>
      <c r="E103" s="29"/>
      <c r="F103" s="29"/>
      <c r="G103" s="26"/>
      <c r="H103" s="26"/>
      <c r="I103" s="26"/>
      <c r="J103" s="26">
        <v>0</v>
      </c>
      <c r="K103" s="26">
        <v>0</v>
      </c>
      <c r="L103" s="27" t="b">
        <f t="shared" si="6"/>
        <v>0</v>
      </c>
      <c r="M103" s="27" t="b">
        <f t="shared" si="7"/>
        <v>0</v>
      </c>
      <c r="N103" s="27">
        <f t="shared" si="5"/>
        <v>0</v>
      </c>
      <c r="O103" s="30"/>
      <c r="P103" s="30"/>
      <c r="Q103" s="25"/>
      <c r="R103" s="3" t="e">
        <f t="shared" si="8"/>
        <v>#N/A</v>
      </c>
      <c r="S103" s="3">
        <f t="shared" si="9"/>
      </c>
    </row>
    <row r="104" spans="1:17" ht="12.75">
      <c r="A104" s="11"/>
      <c r="Q104" s="11"/>
    </row>
    <row r="105" spans="1:17" ht="12.75">
      <c r="A105" s="11"/>
      <c r="Q105" s="11"/>
    </row>
    <row r="106" spans="1:17" ht="12.75">
      <c r="A106" s="11"/>
      <c r="Q106" s="11"/>
    </row>
    <row r="107" spans="1:17" ht="12.75">
      <c r="A107" s="11"/>
      <c r="Q107" s="11"/>
    </row>
    <row r="108" spans="1:17" ht="12.75">
      <c r="A108" s="11"/>
      <c r="Q108" s="11"/>
    </row>
    <row r="109" spans="1:17" ht="12.75">
      <c r="A109" s="11"/>
      <c r="Q109" s="11"/>
    </row>
    <row r="110" spans="1:17" ht="12.75">
      <c r="A110" s="11"/>
      <c r="Q110" s="11"/>
    </row>
    <row r="111" spans="1:17" ht="12.75">
      <c r="A111" s="11"/>
      <c r="Q111" s="11"/>
    </row>
    <row r="112" spans="1:17" ht="12.75">
      <c r="A112" s="11"/>
      <c r="Q112" s="11"/>
    </row>
    <row r="113" spans="1:17" ht="12.75">
      <c r="A113" s="11"/>
      <c r="Q113" s="11"/>
    </row>
    <row r="114" spans="1:17" ht="12.75">
      <c r="A114" s="11"/>
      <c r="Q114" s="11"/>
    </row>
    <row r="115" spans="1:17" ht="12.75">
      <c r="A115" s="11"/>
      <c r="Q115" s="11"/>
    </row>
    <row r="116" spans="1:17" ht="12.75">
      <c r="A116" s="11"/>
      <c r="Q116" s="11"/>
    </row>
    <row r="117" spans="1:17" ht="12.75">
      <c r="A117" s="11"/>
      <c r="Q117" s="11"/>
    </row>
    <row r="118" spans="1:17" ht="12.75">
      <c r="A118" s="11"/>
      <c r="Q118" s="11"/>
    </row>
    <row r="119" spans="1:17" ht="12.75">
      <c r="A119" s="11"/>
      <c r="Q119" s="11"/>
    </row>
    <row r="120" spans="1:17" ht="12.75">
      <c r="A120" s="11"/>
      <c r="Q120" s="11"/>
    </row>
    <row r="121" spans="1:17" ht="12.75">
      <c r="A121" s="11"/>
      <c r="Q121" s="11"/>
    </row>
    <row r="122" spans="1:17" ht="12.75">
      <c r="A122" s="11"/>
      <c r="Q122" s="11"/>
    </row>
    <row r="123" spans="1:17" ht="12.75">
      <c r="A123" s="11"/>
      <c r="Q123" s="11"/>
    </row>
    <row r="124" spans="1:17" ht="12.75">
      <c r="A124" s="11"/>
      <c r="Q124" s="11"/>
    </row>
    <row r="125" spans="1:17" ht="12.75">
      <c r="A125" s="11"/>
      <c r="Q125" s="11"/>
    </row>
    <row r="126" spans="1:17" ht="12.75">
      <c r="A126" s="11"/>
      <c r="Q126" s="11"/>
    </row>
    <row r="127" spans="1:17" ht="12.75">
      <c r="A127" s="11"/>
      <c r="Q127" s="11"/>
    </row>
    <row r="128" spans="1:17" ht="12.75">
      <c r="A128" s="11"/>
      <c r="Q128" s="11"/>
    </row>
    <row r="129" spans="1:17" ht="12.75">
      <c r="A129" s="11"/>
      <c r="Q129" s="11"/>
    </row>
    <row r="130" spans="1:17" ht="12.75">
      <c r="A130" s="11"/>
      <c r="Q130" s="11"/>
    </row>
    <row r="131" spans="1:17" ht="12.75">
      <c r="A131" s="11"/>
      <c r="Q131" s="11"/>
    </row>
    <row r="132" spans="1:17" ht="12.75">
      <c r="A132" s="11"/>
      <c r="Q132" s="11"/>
    </row>
    <row r="133" spans="1:17" ht="12.75">
      <c r="A133" s="11"/>
      <c r="Q133" s="11"/>
    </row>
    <row r="134" spans="1:17" ht="12.75">
      <c r="A134" s="11"/>
      <c r="Q134" s="11"/>
    </row>
    <row r="135" spans="1:17" ht="12.75">
      <c r="A135" s="11"/>
      <c r="Q135" s="11"/>
    </row>
    <row r="136" spans="1:17" ht="12.75">
      <c r="A136" s="11"/>
      <c r="Q136" s="11"/>
    </row>
    <row r="137" spans="1:17" ht="12.75">
      <c r="A137" s="11"/>
      <c r="Q137" s="11"/>
    </row>
    <row r="138" spans="1:17" ht="12.75">
      <c r="A138" s="11"/>
      <c r="Q138" s="11"/>
    </row>
    <row r="139" spans="1:17" ht="12.75">
      <c r="A139" s="11"/>
      <c r="Q139" s="11"/>
    </row>
    <row r="140" spans="1:17" ht="12.75">
      <c r="A140" s="11"/>
      <c r="Q140" s="11"/>
    </row>
  </sheetData>
  <sheetProtection password="8FF5" sheet="1"/>
  <mergeCells count="1">
    <mergeCell ref="A2:K2"/>
  </mergeCells>
  <dataValidations count="5">
    <dataValidation type="whole" showInputMessage="1" showErrorMessage="1" errorTitle="Грешка" error="В полето е разрешено да се въвеждат само цели числа между 0 и 365" sqref="K5:K103">
      <formula1>0</formula1>
      <formula2>365</formula2>
    </dataValidation>
    <dataValidation type="whole" allowBlank="1" showInputMessage="1" showErrorMessage="1" errorTitle="Грешка" error="Полето разрешва въвеждане само на 1 или 0" sqref="G5:G103">
      <formula1>0</formula1>
      <formula2>1</formula2>
    </dataValidation>
    <dataValidation type="list" allowBlank="1" showInputMessage="1" showErrorMessage="1" sqref="E5:E103">
      <formula1>$AA$8:$AA$12</formula1>
    </dataValidation>
    <dataValidation type="list" allowBlank="1" showInputMessage="1" showErrorMessage="1" sqref="F5:F103">
      <formula1>$AB$7:$AB$10</formula1>
    </dataValidation>
    <dataValidation type="list" allowBlank="1" showInputMessage="1" showErrorMessage="1" sqref="H5:H103">
      <formula1>$AD$8:$AD$69</formula1>
    </dataValidation>
  </dataValidations>
  <printOptions/>
  <pageMargins left="0.24" right="0.16" top="0.59" bottom="0.57" header="0.5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I103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9.57421875" style="0" bestFit="1" customWidth="1"/>
    <col min="2" max="2" width="43.00390625" style="0" customWidth="1"/>
    <col min="3" max="3" width="23.421875" style="0" customWidth="1"/>
    <col min="4" max="4" width="10.28125" style="0" hidden="1" customWidth="1"/>
    <col min="5" max="5" width="16.8515625" style="0" hidden="1" customWidth="1"/>
    <col min="6" max="10" width="9.140625" style="0" customWidth="1"/>
  </cols>
  <sheetData>
    <row r="2" spans="1:9" ht="70.5" customHeight="1">
      <c r="A2" s="134" t="s">
        <v>509</v>
      </c>
      <c r="B2" s="125"/>
      <c r="C2" s="125"/>
      <c r="D2" s="125"/>
      <c r="E2" s="125"/>
      <c r="F2" s="125"/>
      <c r="G2" s="6"/>
      <c r="H2" s="6"/>
      <c r="I2" s="6"/>
    </row>
    <row r="3" spans="1:9" ht="12.75" customHeight="1">
      <c r="A3" s="6"/>
      <c r="B3" s="6"/>
      <c r="C3" s="6"/>
      <c r="D3" s="6"/>
      <c r="E3" s="6"/>
      <c r="F3" s="6"/>
      <c r="G3" s="6"/>
      <c r="H3" s="6"/>
      <c r="I3" s="6"/>
    </row>
    <row r="4" spans="1:5" ht="31.5">
      <c r="A4" s="8" t="s">
        <v>2</v>
      </c>
      <c r="B4" s="8" t="s">
        <v>431</v>
      </c>
      <c r="C4" s="17" t="s">
        <v>432</v>
      </c>
      <c r="D4" s="18"/>
      <c r="E4" s="19"/>
    </row>
    <row r="5" spans="1:5" ht="12.75">
      <c r="A5" s="25"/>
      <c r="B5" s="26"/>
      <c r="C5" s="25"/>
      <c r="D5">
        <v>1</v>
      </c>
      <c r="E5" t="str">
        <f>CONCATENATE("insert into operRoom (ID, Code, Name, Part) Values (",D5,",'",A5,"','",B5,"','",C5,"')")</f>
        <v>insert into operRoom (ID, Code, Name, Part) Values (1,'','','')</v>
      </c>
    </row>
    <row r="6" spans="1:5" ht="12.75">
      <c r="A6" s="25"/>
      <c r="B6" s="26"/>
      <c r="C6" s="25"/>
      <c r="D6">
        <f>D5+1</f>
        <v>2</v>
      </c>
      <c r="E6" t="str">
        <f aca="true" t="shared" si="0" ref="E6:E69">CONCATENATE("insert into operRoom (ID, Code, Name, Part) Values (",D6,",'",A6,"','",B6,"','",C6,"')")</f>
        <v>insert into operRoom (ID, Code, Name, Part) Values (2,'','','')</v>
      </c>
    </row>
    <row r="7" spans="1:5" ht="12.75">
      <c r="A7" s="25"/>
      <c r="B7" s="26"/>
      <c r="C7" s="25"/>
      <c r="D7">
        <f aca="true" t="shared" si="1" ref="D7:D70">D6+1</f>
        <v>3</v>
      </c>
      <c r="E7" t="str">
        <f t="shared" si="0"/>
        <v>insert into operRoom (ID, Code, Name, Part) Values (3,'','','')</v>
      </c>
    </row>
    <row r="8" spans="1:5" ht="12.75">
      <c r="A8" s="25"/>
      <c r="B8" s="26"/>
      <c r="C8" s="25"/>
      <c r="D8">
        <f t="shared" si="1"/>
        <v>4</v>
      </c>
      <c r="E8" t="str">
        <f t="shared" si="0"/>
        <v>insert into operRoom (ID, Code, Name, Part) Values (4,'','','')</v>
      </c>
    </row>
    <row r="9" spans="1:5" ht="12.75">
      <c r="A9" s="25"/>
      <c r="B9" s="26"/>
      <c r="C9" s="25"/>
      <c r="D9">
        <f t="shared" si="1"/>
        <v>5</v>
      </c>
      <c r="E9" t="str">
        <f t="shared" si="0"/>
        <v>insert into operRoom (ID, Code, Name, Part) Values (5,'','','')</v>
      </c>
    </row>
    <row r="10" spans="1:5" ht="12.75">
      <c r="A10" s="25"/>
      <c r="B10" s="26"/>
      <c r="C10" s="25"/>
      <c r="D10">
        <f t="shared" si="1"/>
        <v>6</v>
      </c>
      <c r="E10" t="str">
        <f t="shared" si="0"/>
        <v>insert into operRoom (ID, Code, Name, Part) Values (6,'','','')</v>
      </c>
    </row>
    <row r="11" spans="1:5" ht="12.75">
      <c r="A11" s="25"/>
      <c r="B11" s="26"/>
      <c r="C11" s="25"/>
      <c r="D11">
        <f t="shared" si="1"/>
        <v>7</v>
      </c>
      <c r="E11" t="str">
        <f t="shared" si="0"/>
        <v>insert into operRoom (ID, Code, Name, Part) Values (7,'','','')</v>
      </c>
    </row>
    <row r="12" spans="1:5" ht="12.75">
      <c r="A12" s="25"/>
      <c r="B12" s="26"/>
      <c r="C12" s="25"/>
      <c r="D12">
        <f t="shared" si="1"/>
        <v>8</v>
      </c>
      <c r="E12" t="str">
        <f t="shared" si="0"/>
        <v>insert into operRoom (ID, Code, Name, Part) Values (8,'','','')</v>
      </c>
    </row>
    <row r="13" spans="1:5" ht="12.75">
      <c r="A13" s="25"/>
      <c r="B13" s="26"/>
      <c r="C13" s="25"/>
      <c r="D13">
        <f t="shared" si="1"/>
        <v>9</v>
      </c>
      <c r="E13" t="str">
        <f t="shared" si="0"/>
        <v>insert into operRoom (ID, Code, Name, Part) Values (9,'','','')</v>
      </c>
    </row>
    <row r="14" spans="1:5" ht="12.75">
      <c r="A14" s="25"/>
      <c r="B14" s="26"/>
      <c r="C14" s="25"/>
      <c r="D14">
        <f t="shared" si="1"/>
        <v>10</v>
      </c>
      <c r="E14" t="str">
        <f t="shared" si="0"/>
        <v>insert into operRoom (ID, Code, Name, Part) Values (10,'','','')</v>
      </c>
    </row>
    <row r="15" spans="1:5" ht="12.75">
      <c r="A15" s="25"/>
      <c r="B15" s="26"/>
      <c r="C15" s="25"/>
      <c r="D15">
        <f t="shared" si="1"/>
        <v>11</v>
      </c>
      <c r="E15" t="str">
        <f t="shared" si="0"/>
        <v>insert into operRoom (ID, Code, Name, Part) Values (11,'','','')</v>
      </c>
    </row>
    <row r="16" spans="1:5" ht="12.75">
      <c r="A16" s="25"/>
      <c r="B16" s="26"/>
      <c r="C16" s="25"/>
      <c r="D16">
        <f t="shared" si="1"/>
        <v>12</v>
      </c>
      <c r="E16" t="str">
        <f t="shared" si="0"/>
        <v>insert into operRoom (ID, Code, Name, Part) Values (12,'','','')</v>
      </c>
    </row>
    <row r="17" spans="1:5" ht="12.75">
      <c r="A17" s="25"/>
      <c r="B17" s="26"/>
      <c r="C17" s="25"/>
      <c r="D17">
        <f t="shared" si="1"/>
        <v>13</v>
      </c>
      <c r="E17" t="str">
        <f t="shared" si="0"/>
        <v>insert into operRoom (ID, Code, Name, Part) Values (13,'','','')</v>
      </c>
    </row>
    <row r="18" spans="1:5" ht="12.75">
      <c r="A18" s="25"/>
      <c r="B18" s="26"/>
      <c r="C18" s="25"/>
      <c r="D18">
        <f t="shared" si="1"/>
        <v>14</v>
      </c>
      <c r="E18" t="str">
        <f t="shared" si="0"/>
        <v>insert into operRoom (ID, Code, Name, Part) Values (14,'','','')</v>
      </c>
    </row>
    <row r="19" spans="1:5" ht="12.75">
      <c r="A19" s="25"/>
      <c r="B19" s="26"/>
      <c r="C19" s="25"/>
      <c r="D19">
        <f t="shared" si="1"/>
        <v>15</v>
      </c>
      <c r="E19" t="str">
        <f t="shared" si="0"/>
        <v>insert into operRoom (ID, Code, Name, Part) Values (15,'','','')</v>
      </c>
    </row>
    <row r="20" spans="1:5" ht="12.75">
      <c r="A20" s="25"/>
      <c r="B20" s="26"/>
      <c r="C20" s="25"/>
      <c r="D20">
        <f t="shared" si="1"/>
        <v>16</v>
      </c>
      <c r="E20" t="str">
        <f t="shared" si="0"/>
        <v>insert into operRoom (ID, Code, Name, Part) Values (16,'','','')</v>
      </c>
    </row>
    <row r="21" spans="1:5" ht="12.75">
      <c r="A21" s="25"/>
      <c r="B21" s="26"/>
      <c r="C21" s="25"/>
      <c r="D21">
        <f t="shared" si="1"/>
        <v>17</v>
      </c>
      <c r="E21" t="str">
        <f t="shared" si="0"/>
        <v>insert into operRoom (ID, Code, Name, Part) Values (17,'','','')</v>
      </c>
    </row>
    <row r="22" spans="1:5" ht="12.75">
      <c r="A22" s="25"/>
      <c r="B22" s="26"/>
      <c r="C22" s="25"/>
      <c r="D22">
        <f t="shared" si="1"/>
        <v>18</v>
      </c>
      <c r="E22" t="str">
        <f t="shared" si="0"/>
        <v>insert into operRoom (ID, Code, Name, Part) Values (18,'','','')</v>
      </c>
    </row>
    <row r="23" spans="1:5" ht="12.75">
      <c r="A23" s="25"/>
      <c r="B23" s="26"/>
      <c r="C23" s="25"/>
      <c r="D23">
        <f t="shared" si="1"/>
        <v>19</v>
      </c>
      <c r="E23" t="str">
        <f t="shared" si="0"/>
        <v>insert into operRoom (ID, Code, Name, Part) Values (19,'','','')</v>
      </c>
    </row>
    <row r="24" spans="1:5" ht="12.75">
      <c r="A24" s="25"/>
      <c r="B24" s="26"/>
      <c r="C24" s="25"/>
      <c r="D24">
        <f t="shared" si="1"/>
        <v>20</v>
      </c>
      <c r="E24" t="str">
        <f t="shared" si="0"/>
        <v>insert into operRoom (ID, Code, Name, Part) Values (20,'','','')</v>
      </c>
    </row>
    <row r="25" spans="1:5" ht="12.75">
      <c r="A25" s="25"/>
      <c r="B25" s="26"/>
      <c r="C25" s="25"/>
      <c r="D25">
        <f t="shared" si="1"/>
        <v>21</v>
      </c>
      <c r="E25" t="str">
        <f t="shared" si="0"/>
        <v>insert into operRoom (ID, Code, Name, Part) Values (21,'','','')</v>
      </c>
    </row>
    <row r="26" spans="1:5" ht="12.75">
      <c r="A26" s="25"/>
      <c r="B26" s="26"/>
      <c r="C26" s="25"/>
      <c r="D26">
        <f t="shared" si="1"/>
        <v>22</v>
      </c>
      <c r="E26" t="str">
        <f t="shared" si="0"/>
        <v>insert into operRoom (ID, Code, Name, Part) Values (22,'','','')</v>
      </c>
    </row>
    <row r="27" spans="1:5" ht="12.75">
      <c r="A27" s="25"/>
      <c r="B27" s="26"/>
      <c r="C27" s="25"/>
      <c r="D27">
        <f t="shared" si="1"/>
        <v>23</v>
      </c>
      <c r="E27" t="str">
        <f t="shared" si="0"/>
        <v>insert into operRoom (ID, Code, Name, Part) Values (23,'','','')</v>
      </c>
    </row>
    <row r="28" spans="1:5" ht="12.75">
      <c r="A28" s="25"/>
      <c r="B28" s="26"/>
      <c r="C28" s="25"/>
      <c r="D28">
        <f t="shared" si="1"/>
        <v>24</v>
      </c>
      <c r="E28" t="str">
        <f t="shared" si="0"/>
        <v>insert into operRoom (ID, Code, Name, Part) Values (24,'','','')</v>
      </c>
    </row>
    <row r="29" spans="1:5" ht="12.75">
      <c r="A29" s="25"/>
      <c r="B29" s="26"/>
      <c r="C29" s="25"/>
      <c r="D29">
        <f t="shared" si="1"/>
        <v>25</v>
      </c>
      <c r="E29" t="str">
        <f t="shared" si="0"/>
        <v>insert into operRoom (ID, Code, Name, Part) Values (25,'','','')</v>
      </c>
    </row>
    <row r="30" spans="1:5" ht="12.75">
      <c r="A30" s="25"/>
      <c r="B30" s="26"/>
      <c r="C30" s="25"/>
      <c r="D30">
        <f t="shared" si="1"/>
        <v>26</v>
      </c>
      <c r="E30" t="str">
        <f t="shared" si="0"/>
        <v>insert into operRoom (ID, Code, Name, Part) Values (26,'','','')</v>
      </c>
    </row>
    <row r="31" spans="1:5" ht="12.75">
      <c r="A31" s="25"/>
      <c r="B31" s="26"/>
      <c r="C31" s="25"/>
      <c r="D31">
        <f t="shared" si="1"/>
        <v>27</v>
      </c>
      <c r="E31" t="str">
        <f t="shared" si="0"/>
        <v>insert into operRoom (ID, Code, Name, Part) Values (27,'','','')</v>
      </c>
    </row>
    <row r="32" spans="1:5" ht="12.75">
      <c r="A32" s="25"/>
      <c r="B32" s="26"/>
      <c r="C32" s="25"/>
      <c r="D32">
        <f t="shared" si="1"/>
        <v>28</v>
      </c>
      <c r="E32" t="str">
        <f t="shared" si="0"/>
        <v>insert into operRoom (ID, Code, Name, Part) Values (28,'','','')</v>
      </c>
    </row>
    <row r="33" spans="1:5" ht="12.75">
      <c r="A33" s="25"/>
      <c r="B33" s="26"/>
      <c r="C33" s="25"/>
      <c r="D33">
        <f t="shared" si="1"/>
        <v>29</v>
      </c>
      <c r="E33" t="str">
        <f t="shared" si="0"/>
        <v>insert into operRoom (ID, Code, Name, Part) Values (29,'','','')</v>
      </c>
    </row>
    <row r="34" spans="1:5" ht="12.75">
      <c r="A34" s="25"/>
      <c r="B34" s="26"/>
      <c r="C34" s="25"/>
      <c r="D34">
        <f t="shared" si="1"/>
        <v>30</v>
      </c>
      <c r="E34" t="str">
        <f t="shared" si="0"/>
        <v>insert into operRoom (ID, Code, Name, Part) Values (30,'','','')</v>
      </c>
    </row>
    <row r="35" spans="1:5" ht="12.75">
      <c r="A35" s="25"/>
      <c r="B35" s="26"/>
      <c r="C35" s="25"/>
      <c r="D35">
        <f t="shared" si="1"/>
        <v>31</v>
      </c>
      <c r="E35" t="str">
        <f t="shared" si="0"/>
        <v>insert into operRoom (ID, Code, Name, Part) Values (31,'','','')</v>
      </c>
    </row>
    <row r="36" spans="1:5" ht="12.75">
      <c r="A36" s="25"/>
      <c r="B36" s="26"/>
      <c r="C36" s="25"/>
      <c r="D36">
        <f t="shared" si="1"/>
        <v>32</v>
      </c>
      <c r="E36" t="str">
        <f t="shared" si="0"/>
        <v>insert into operRoom (ID, Code, Name, Part) Values (32,'','','')</v>
      </c>
    </row>
    <row r="37" spans="1:5" ht="12.75">
      <c r="A37" s="25"/>
      <c r="B37" s="26"/>
      <c r="C37" s="25"/>
      <c r="D37">
        <f t="shared" si="1"/>
        <v>33</v>
      </c>
      <c r="E37" t="str">
        <f t="shared" si="0"/>
        <v>insert into operRoom (ID, Code, Name, Part) Values (33,'','','')</v>
      </c>
    </row>
    <row r="38" spans="1:5" ht="12.75">
      <c r="A38" s="25"/>
      <c r="B38" s="26"/>
      <c r="C38" s="25"/>
      <c r="D38">
        <f t="shared" si="1"/>
        <v>34</v>
      </c>
      <c r="E38" t="str">
        <f t="shared" si="0"/>
        <v>insert into operRoom (ID, Code, Name, Part) Values (34,'','','')</v>
      </c>
    </row>
    <row r="39" spans="1:5" ht="12.75">
      <c r="A39" s="25"/>
      <c r="B39" s="26"/>
      <c r="C39" s="25"/>
      <c r="D39">
        <f t="shared" si="1"/>
        <v>35</v>
      </c>
      <c r="E39" t="str">
        <f t="shared" si="0"/>
        <v>insert into operRoom (ID, Code, Name, Part) Values (35,'','','')</v>
      </c>
    </row>
    <row r="40" spans="1:5" ht="12.75">
      <c r="A40" s="25"/>
      <c r="B40" s="26"/>
      <c r="C40" s="25"/>
      <c r="D40">
        <f t="shared" si="1"/>
        <v>36</v>
      </c>
      <c r="E40" t="str">
        <f t="shared" si="0"/>
        <v>insert into operRoom (ID, Code, Name, Part) Values (36,'','','')</v>
      </c>
    </row>
    <row r="41" spans="1:5" ht="12.75">
      <c r="A41" s="25"/>
      <c r="B41" s="26"/>
      <c r="C41" s="25"/>
      <c r="D41">
        <f t="shared" si="1"/>
        <v>37</v>
      </c>
      <c r="E41" t="str">
        <f t="shared" si="0"/>
        <v>insert into operRoom (ID, Code, Name, Part) Values (37,'','','')</v>
      </c>
    </row>
    <row r="42" spans="1:5" ht="12.75">
      <c r="A42" s="25"/>
      <c r="B42" s="26"/>
      <c r="C42" s="25"/>
      <c r="D42">
        <f t="shared" si="1"/>
        <v>38</v>
      </c>
      <c r="E42" t="str">
        <f t="shared" si="0"/>
        <v>insert into operRoom (ID, Code, Name, Part) Values (38,'','','')</v>
      </c>
    </row>
    <row r="43" spans="1:5" ht="12.75">
      <c r="A43" s="25"/>
      <c r="B43" s="26"/>
      <c r="C43" s="25"/>
      <c r="D43">
        <f t="shared" si="1"/>
        <v>39</v>
      </c>
      <c r="E43" t="str">
        <f t="shared" si="0"/>
        <v>insert into operRoom (ID, Code, Name, Part) Values (39,'','','')</v>
      </c>
    </row>
    <row r="44" spans="1:5" ht="12.75">
      <c r="A44" s="25"/>
      <c r="B44" s="26"/>
      <c r="C44" s="25"/>
      <c r="D44">
        <f t="shared" si="1"/>
        <v>40</v>
      </c>
      <c r="E44" t="str">
        <f t="shared" si="0"/>
        <v>insert into operRoom (ID, Code, Name, Part) Values (40,'','','')</v>
      </c>
    </row>
    <row r="45" spans="1:5" ht="12.75">
      <c r="A45" s="25"/>
      <c r="B45" s="26"/>
      <c r="C45" s="25"/>
      <c r="D45">
        <f t="shared" si="1"/>
        <v>41</v>
      </c>
      <c r="E45" t="str">
        <f t="shared" si="0"/>
        <v>insert into operRoom (ID, Code, Name, Part) Values (41,'','','')</v>
      </c>
    </row>
    <row r="46" spans="1:5" ht="12.75">
      <c r="A46" s="25"/>
      <c r="B46" s="26"/>
      <c r="C46" s="25"/>
      <c r="D46">
        <f t="shared" si="1"/>
        <v>42</v>
      </c>
      <c r="E46" t="str">
        <f t="shared" si="0"/>
        <v>insert into operRoom (ID, Code, Name, Part) Values (42,'','','')</v>
      </c>
    </row>
    <row r="47" spans="1:5" ht="12.75">
      <c r="A47" s="25"/>
      <c r="B47" s="26"/>
      <c r="C47" s="25"/>
      <c r="D47">
        <f t="shared" si="1"/>
        <v>43</v>
      </c>
      <c r="E47" t="str">
        <f t="shared" si="0"/>
        <v>insert into operRoom (ID, Code, Name, Part) Values (43,'','','')</v>
      </c>
    </row>
    <row r="48" spans="1:5" ht="12.75">
      <c r="A48" s="25"/>
      <c r="B48" s="26"/>
      <c r="C48" s="25"/>
      <c r="D48">
        <f t="shared" si="1"/>
        <v>44</v>
      </c>
      <c r="E48" t="str">
        <f t="shared" si="0"/>
        <v>insert into operRoom (ID, Code, Name, Part) Values (44,'','','')</v>
      </c>
    </row>
    <row r="49" spans="1:5" ht="12.75">
      <c r="A49" s="25"/>
      <c r="B49" s="26"/>
      <c r="C49" s="25"/>
      <c r="D49">
        <f t="shared" si="1"/>
        <v>45</v>
      </c>
      <c r="E49" t="str">
        <f t="shared" si="0"/>
        <v>insert into operRoom (ID, Code, Name, Part) Values (45,'','','')</v>
      </c>
    </row>
    <row r="50" spans="1:5" ht="12.75">
      <c r="A50" s="25"/>
      <c r="B50" s="26"/>
      <c r="C50" s="25"/>
      <c r="D50">
        <f t="shared" si="1"/>
        <v>46</v>
      </c>
      <c r="E50" t="str">
        <f t="shared" si="0"/>
        <v>insert into operRoom (ID, Code, Name, Part) Values (46,'','','')</v>
      </c>
    </row>
    <row r="51" spans="1:5" ht="12.75">
      <c r="A51" s="25"/>
      <c r="B51" s="26"/>
      <c r="C51" s="25"/>
      <c r="D51">
        <f t="shared" si="1"/>
        <v>47</v>
      </c>
      <c r="E51" t="str">
        <f t="shared" si="0"/>
        <v>insert into operRoom (ID, Code, Name, Part) Values (47,'','','')</v>
      </c>
    </row>
    <row r="52" spans="1:5" ht="12.75">
      <c r="A52" s="25"/>
      <c r="B52" s="26"/>
      <c r="C52" s="25"/>
      <c r="D52">
        <f t="shared" si="1"/>
        <v>48</v>
      </c>
      <c r="E52" t="str">
        <f t="shared" si="0"/>
        <v>insert into operRoom (ID, Code, Name, Part) Values (48,'','','')</v>
      </c>
    </row>
    <row r="53" spans="1:5" ht="12.75">
      <c r="A53" s="25"/>
      <c r="B53" s="26"/>
      <c r="C53" s="25"/>
      <c r="D53">
        <f t="shared" si="1"/>
        <v>49</v>
      </c>
      <c r="E53" t="str">
        <f t="shared" si="0"/>
        <v>insert into operRoom (ID, Code, Name, Part) Values (49,'','','')</v>
      </c>
    </row>
    <row r="54" spans="1:5" ht="12.75">
      <c r="A54" s="25"/>
      <c r="B54" s="26"/>
      <c r="C54" s="25"/>
      <c r="D54">
        <f t="shared" si="1"/>
        <v>50</v>
      </c>
      <c r="E54" t="str">
        <f t="shared" si="0"/>
        <v>insert into operRoom (ID, Code, Name, Part) Values (50,'','','')</v>
      </c>
    </row>
    <row r="55" spans="1:5" ht="12.75">
      <c r="A55" s="25"/>
      <c r="B55" s="26"/>
      <c r="C55" s="25"/>
      <c r="D55">
        <f t="shared" si="1"/>
        <v>51</v>
      </c>
      <c r="E55" t="str">
        <f t="shared" si="0"/>
        <v>insert into operRoom (ID, Code, Name, Part) Values (51,'','','')</v>
      </c>
    </row>
    <row r="56" spans="1:5" ht="12.75">
      <c r="A56" s="25"/>
      <c r="B56" s="26"/>
      <c r="C56" s="25"/>
      <c r="D56">
        <f t="shared" si="1"/>
        <v>52</v>
      </c>
      <c r="E56" t="str">
        <f t="shared" si="0"/>
        <v>insert into operRoom (ID, Code, Name, Part) Values (52,'','','')</v>
      </c>
    </row>
    <row r="57" spans="1:5" ht="12.75">
      <c r="A57" s="25"/>
      <c r="B57" s="26"/>
      <c r="C57" s="25"/>
      <c r="D57">
        <f t="shared" si="1"/>
        <v>53</v>
      </c>
      <c r="E57" t="str">
        <f t="shared" si="0"/>
        <v>insert into operRoom (ID, Code, Name, Part) Values (53,'','','')</v>
      </c>
    </row>
    <row r="58" spans="1:5" ht="12.75">
      <c r="A58" s="25"/>
      <c r="B58" s="26"/>
      <c r="C58" s="25"/>
      <c r="D58">
        <f t="shared" si="1"/>
        <v>54</v>
      </c>
      <c r="E58" t="str">
        <f t="shared" si="0"/>
        <v>insert into operRoom (ID, Code, Name, Part) Values (54,'','','')</v>
      </c>
    </row>
    <row r="59" spans="1:5" ht="12.75">
      <c r="A59" s="25"/>
      <c r="B59" s="26"/>
      <c r="C59" s="25"/>
      <c r="D59">
        <f t="shared" si="1"/>
        <v>55</v>
      </c>
      <c r="E59" t="str">
        <f t="shared" si="0"/>
        <v>insert into operRoom (ID, Code, Name, Part) Values (55,'','','')</v>
      </c>
    </row>
    <row r="60" spans="1:5" ht="12.75">
      <c r="A60" s="25"/>
      <c r="B60" s="26"/>
      <c r="C60" s="25"/>
      <c r="D60">
        <f t="shared" si="1"/>
        <v>56</v>
      </c>
      <c r="E60" t="str">
        <f t="shared" si="0"/>
        <v>insert into operRoom (ID, Code, Name, Part) Values (56,'','','')</v>
      </c>
    </row>
    <row r="61" spans="1:5" ht="12.75">
      <c r="A61" s="25"/>
      <c r="B61" s="26"/>
      <c r="C61" s="25"/>
      <c r="D61">
        <f t="shared" si="1"/>
        <v>57</v>
      </c>
      <c r="E61" t="str">
        <f t="shared" si="0"/>
        <v>insert into operRoom (ID, Code, Name, Part) Values (57,'','','')</v>
      </c>
    </row>
    <row r="62" spans="1:5" ht="12.75">
      <c r="A62" s="25"/>
      <c r="B62" s="26"/>
      <c r="C62" s="25"/>
      <c r="D62">
        <f t="shared" si="1"/>
        <v>58</v>
      </c>
      <c r="E62" t="str">
        <f t="shared" si="0"/>
        <v>insert into operRoom (ID, Code, Name, Part) Values (58,'','','')</v>
      </c>
    </row>
    <row r="63" spans="1:5" ht="12.75">
      <c r="A63" s="25"/>
      <c r="B63" s="26"/>
      <c r="C63" s="25"/>
      <c r="D63">
        <f t="shared" si="1"/>
        <v>59</v>
      </c>
      <c r="E63" t="str">
        <f t="shared" si="0"/>
        <v>insert into operRoom (ID, Code, Name, Part) Values (59,'','','')</v>
      </c>
    </row>
    <row r="64" spans="1:5" ht="12.75">
      <c r="A64" s="25"/>
      <c r="B64" s="26"/>
      <c r="C64" s="25"/>
      <c r="D64">
        <f t="shared" si="1"/>
        <v>60</v>
      </c>
      <c r="E64" t="str">
        <f t="shared" si="0"/>
        <v>insert into operRoom (ID, Code, Name, Part) Values (60,'','','')</v>
      </c>
    </row>
    <row r="65" spans="1:5" ht="12.75">
      <c r="A65" s="25"/>
      <c r="B65" s="26"/>
      <c r="C65" s="25"/>
      <c r="D65">
        <f t="shared" si="1"/>
        <v>61</v>
      </c>
      <c r="E65" t="str">
        <f t="shared" si="0"/>
        <v>insert into operRoom (ID, Code, Name, Part) Values (61,'','','')</v>
      </c>
    </row>
    <row r="66" spans="1:5" ht="12.75">
      <c r="A66" s="25"/>
      <c r="B66" s="26"/>
      <c r="C66" s="25"/>
      <c r="D66">
        <f t="shared" si="1"/>
        <v>62</v>
      </c>
      <c r="E66" t="str">
        <f t="shared" si="0"/>
        <v>insert into operRoom (ID, Code, Name, Part) Values (62,'','','')</v>
      </c>
    </row>
    <row r="67" spans="1:5" ht="12.75">
      <c r="A67" s="25"/>
      <c r="B67" s="26"/>
      <c r="C67" s="25"/>
      <c r="D67">
        <f t="shared" si="1"/>
        <v>63</v>
      </c>
      <c r="E67" t="str">
        <f t="shared" si="0"/>
        <v>insert into operRoom (ID, Code, Name, Part) Values (63,'','','')</v>
      </c>
    </row>
    <row r="68" spans="1:5" ht="12.75">
      <c r="A68" s="25"/>
      <c r="B68" s="26"/>
      <c r="C68" s="25"/>
      <c r="D68">
        <f t="shared" si="1"/>
        <v>64</v>
      </c>
      <c r="E68" t="str">
        <f t="shared" si="0"/>
        <v>insert into operRoom (ID, Code, Name, Part) Values (64,'','','')</v>
      </c>
    </row>
    <row r="69" spans="1:5" ht="12.75">
      <c r="A69" s="25"/>
      <c r="B69" s="26"/>
      <c r="C69" s="25"/>
      <c r="D69">
        <f t="shared" si="1"/>
        <v>65</v>
      </c>
      <c r="E69" t="str">
        <f t="shared" si="0"/>
        <v>insert into operRoom (ID, Code, Name, Part) Values (65,'','','')</v>
      </c>
    </row>
    <row r="70" spans="1:5" ht="12.75">
      <c r="A70" s="25"/>
      <c r="B70" s="26"/>
      <c r="C70" s="25"/>
      <c r="D70">
        <f t="shared" si="1"/>
        <v>66</v>
      </c>
      <c r="E70" t="str">
        <f aca="true" t="shared" si="2" ref="E70:E103">CONCATENATE("insert into operRoom (ID, Code, Name, Part) Values (",D70,",'",A70,"','",B70,"','",C70,"')")</f>
        <v>insert into operRoom (ID, Code, Name, Part) Values (66,'','','')</v>
      </c>
    </row>
    <row r="71" spans="1:5" ht="12.75">
      <c r="A71" s="25"/>
      <c r="B71" s="26"/>
      <c r="C71" s="25"/>
      <c r="D71">
        <f aca="true" t="shared" si="3" ref="D71:D103">D70+1</f>
        <v>67</v>
      </c>
      <c r="E71" t="str">
        <f t="shared" si="2"/>
        <v>insert into operRoom (ID, Code, Name, Part) Values (67,'','','')</v>
      </c>
    </row>
    <row r="72" spans="1:5" ht="12.75">
      <c r="A72" s="25"/>
      <c r="B72" s="26"/>
      <c r="C72" s="25"/>
      <c r="D72">
        <f t="shared" si="3"/>
        <v>68</v>
      </c>
      <c r="E72" t="str">
        <f t="shared" si="2"/>
        <v>insert into operRoom (ID, Code, Name, Part) Values (68,'','','')</v>
      </c>
    </row>
    <row r="73" spans="1:5" ht="12.75">
      <c r="A73" s="25"/>
      <c r="B73" s="26"/>
      <c r="C73" s="25"/>
      <c r="D73">
        <f t="shared" si="3"/>
        <v>69</v>
      </c>
      <c r="E73" t="str">
        <f t="shared" si="2"/>
        <v>insert into operRoom (ID, Code, Name, Part) Values (69,'','','')</v>
      </c>
    </row>
    <row r="74" spans="1:5" ht="12.75">
      <c r="A74" s="25"/>
      <c r="B74" s="26"/>
      <c r="C74" s="25"/>
      <c r="D74">
        <f t="shared" si="3"/>
        <v>70</v>
      </c>
      <c r="E74" t="str">
        <f t="shared" si="2"/>
        <v>insert into operRoom (ID, Code, Name, Part) Values (70,'','','')</v>
      </c>
    </row>
    <row r="75" spans="1:5" ht="12.75">
      <c r="A75" s="25"/>
      <c r="B75" s="26"/>
      <c r="C75" s="25"/>
      <c r="D75">
        <f t="shared" si="3"/>
        <v>71</v>
      </c>
      <c r="E75" t="str">
        <f t="shared" si="2"/>
        <v>insert into operRoom (ID, Code, Name, Part) Values (71,'','','')</v>
      </c>
    </row>
    <row r="76" spans="1:5" ht="12.75">
      <c r="A76" s="25"/>
      <c r="B76" s="26"/>
      <c r="C76" s="25"/>
      <c r="D76">
        <f t="shared" si="3"/>
        <v>72</v>
      </c>
      <c r="E76" t="str">
        <f t="shared" si="2"/>
        <v>insert into operRoom (ID, Code, Name, Part) Values (72,'','','')</v>
      </c>
    </row>
    <row r="77" spans="1:5" ht="12.75">
      <c r="A77" s="25"/>
      <c r="B77" s="26"/>
      <c r="C77" s="25"/>
      <c r="D77">
        <f t="shared" si="3"/>
        <v>73</v>
      </c>
      <c r="E77" t="str">
        <f t="shared" si="2"/>
        <v>insert into operRoom (ID, Code, Name, Part) Values (73,'','','')</v>
      </c>
    </row>
    <row r="78" spans="1:5" ht="12.75">
      <c r="A78" s="25"/>
      <c r="B78" s="26"/>
      <c r="C78" s="25"/>
      <c r="D78">
        <f t="shared" si="3"/>
        <v>74</v>
      </c>
      <c r="E78" t="str">
        <f t="shared" si="2"/>
        <v>insert into operRoom (ID, Code, Name, Part) Values (74,'','','')</v>
      </c>
    </row>
    <row r="79" spans="1:5" ht="12.75">
      <c r="A79" s="25"/>
      <c r="B79" s="26"/>
      <c r="C79" s="25"/>
      <c r="D79">
        <f t="shared" si="3"/>
        <v>75</v>
      </c>
      <c r="E79" t="str">
        <f t="shared" si="2"/>
        <v>insert into operRoom (ID, Code, Name, Part) Values (75,'','','')</v>
      </c>
    </row>
    <row r="80" spans="1:5" ht="12.75">
      <c r="A80" s="25"/>
      <c r="B80" s="26"/>
      <c r="C80" s="25"/>
      <c r="D80">
        <f t="shared" si="3"/>
        <v>76</v>
      </c>
      <c r="E80" t="str">
        <f t="shared" si="2"/>
        <v>insert into operRoom (ID, Code, Name, Part) Values (76,'','','')</v>
      </c>
    </row>
    <row r="81" spans="1:5" ht="12.75">
      <c r="A81" s="25"/>
      <c r="B81" s="26"/>
      <c r="C81" s="25"/>
      <c r="D81">
        <f t="shared" si="3"/>
        <v>77</v>
      </c>
      <c r="E81" t="str">
        <f t="shared" si="2"/>
        <v>insert into operRoom (ID, Code, Name, Part) Values (77,'','','')</v>
      </c>
    </row>
    <row r="82" spans="1:5" ht="12.75">
      <c r="A82" s="25"/>
      <c r="B82" s="26"/>
      <c r="C82" s="25"/>
      <c r="D82">
        <f t="shared" si="3"/>
        <v>78</v>
      </c>
      <c r="E82" t="str">
        <f t="shared" si="2"/>
        <v>insert into operRoom (ID, Code, Name, Part) Values (78,'','','')</v>
      </c>
    </row>
    <row r="83" spans="1:5" ht="12.75">
      <c r="A83" s="25"/>
      <c r="B83" s="26"/>
      <c r="C83" s="25"/>
      <c r="D83">
        <f t="shared" si="3"/>
        <v>79</v>
      </c>
      <c r="E83" t="str">
        <f t="shared" si="2"/>
        <v>insert into operRoom (ID, Code, Name, Part) Values (79,'','','')</v>
      </c>
    </row>
    <row r="84" spans="1:5" ht="12.75">
      <c r="A84" s="25"/>
      <c r="B84" s="26"/>
      <c r="C84" s="25"/>
      <c r="D84">
        <f t="shared" si="3"/>
        <v>80</v>
      </c>
      <c r="E84" t="str">
        <f t="shared" si="2"/>
        <v>insert into operRoom (ID, Code, Name, Part) Values (80,'','','')</v>
      </c>
    </row>
    <row r="85" spans="1:5" ht="12.75">
      <c r="A85" s="25"/>
      <c r="B85" s="26"/>
      <c r="C85" s="25"/>
      <c r="D85">
        <f t="shared" si="3"/>
        <v>81</v>
      </c>
      <c r="E85" t="str">
        <f t="shared" si="2"/>
        <v>insert into operRoom (ID, Code, Name, Part) Values (81,'','','')</v>
      </c>
    </row>
    <row r="86" spans="1:5" ht="12.75">
      <c r="A86" s="25"/>
      <c r="B86" s="26"/>
      <c r="C86" s="25"/>
      <c r="D86">
        <f t="shared" si="3"/>
        <v>82</v>
      </c>
      <c r="E86" t="str">
        <f t="shared" si="2"/>
        <v>insert into operRoom (ID, Code, Name, Part) Values (82,'','','')</v>
      </c>
    </row>
    <row r="87" spans="1:5" ht="12.75">
      <c r="A87" s="25"/>
      <c r="B87" s="26"/>
      <c r="C87" s="25"/>
      <c r="D87">
        <f t="shared" si="3"/>
        <v>83</v>
      </c>
      <c r="E87" t="str">
        <f t="shared" si="2"/>
        <v>insert into operRoom (ID, Code, Name, Part) Values (83,'','','')</v>
      </c>
    </row>
    <row r="88" spans="1:5" ht="12.75">
      <c r="A88" s="25"/>
      <c r="B88" s="26"/>
      <c r="C88" s="25"/>
      <c r="D88">
        <f t="shared" si="3"/>
        <v>84</v>
      </c>
      <c r="E88" t="str">
        <f t="shared" si="2"/>
        <v>insert into operRoom (ID, Code, Name, Part) Values (84,'','','')</v>
      </c>
    </row>
    <row r="89" spans="1:5" ht="12.75">
      <c r="A89" s="25"/>
      <c r="B89" s="26"/>
      <c r="C89" s="25"/>
      <c r="D89">
        <f t="shared" si="3"/>
        <v>85</v>
      </c>
      <c r="E89" t="str">
        <f t="shared" si="2"/>
        <v>insert into operRoom (ID, Code, Name, Part) Values (85,'','','')</v>
      </c>
    </row>
    <row r="90" spans="1:5" ht="12.75">
      <c r="A90" s="25"/>
      <c r="B90" s="26"/>
      <c r="C90" s="25"/>
      <c r="D90">
        <f t="shared" si="3"/>
        <v>86</v>
      </c>
      <c r="E90" t="str">
        <f t="shared" si="2"/>
        <v>insert into operRoom (ID, Code, Name, Part) Values (86,'','','')</v>
      </c>
    </row>
    <row r="91" spans="1:5" ht="12.75">
      <c r="A91" s="25"/>
      <c r="B91" s="26"/>
      <c r="C91" s="25"/>
      <c r="D91">
        <f t="shared" si="3"/>
        <v>87</v>
      </c>
      <c r="E91" t="str">
        <f t="shared" si="2"/>
        <v>insert into operRoom (ID, Code, Name, Part) Values (87,'','','')</v>
      </c>
    </row>
    <row r="92" spans="1:5" ht="12.75">
      <c r="A92" s="25"/>
      <c r="B92" s="26"/>
      <c r="C92" s="25"/>
      <c r="D92">
        <f t="shared" si="3"/>
        <v>88</v>
      </c>
      <c r="E92" t="str">
        <f t="shared" si="2"/>
        <v>insert into operRoom (ID, Code, Name, Part) Values (88,'','','')</v>
      </c>
    </row>
    <row r="93" spans="1:5" ht="12.75">
      <c r="A93" s="25"/>
      <c r="B93" s="26"/>
      <c r="C93" s="25"/>
      <c r="D93">
        <f t="shared" si="3"/>
        <v>89</v>
      </c>
      <c r="E93" t="str">
        <f t="shared" si="2"/>
        <v>insert into operRoom (ID, Code, Name, Part) Values (89,'','','')</v>
      </c>
    </row>
    <row r="94" spans="1:5" ht="12.75">
      <c r="A94" s="25"/>
      <c r="B94" s="26"/>
      <c r="C94" s="25"/>
      <c r="D94">
        <f t="shared" si="3"/>
        <v>90</v>
      </c>
      <c r="E94" t="str">
        <f t="shared" si="2"/>
        <v>insert into operRoom (ID, Code, Name, Part) Values (90,'','','')</v>
      </c>
    </row>
    <row r="95" spans="1:5" ht="12.75">
      <c r="A95" s="25"/>
      <c r="B95" s="26"/>
      <c r="C95" s="25"/>
      <c r="D95">
        <f t="shared" si="3"/>
        <v>91</v>
      </c>
      <c r="E95" t="str">
        <f t="shared" si="2"/>
        <v>insert into operRoom (ID, Code, Name, Part) Values (91,'','','')</v>
      </c>
    </row>
    <row r="96" spans="1:5" ht="12.75">
      <c r="A96" s="25"/>
      <c r="B96" s="26"/>
      <c r="C96" s="25"/>
      <c r="D96">
        <f t="shared" si="3"/>
        <v>92</v>
      </c>
      <c r="E96" t="str">
        <f t="shared" si="2"/>
        <v>insert into operRoom (ID, Code, Name, Part) Values (92,'','','')</v>
      </c>
    </row>
    <row r="97" spans="1:5" ht="12.75">
      <c r="A97" s="25"/>
      <c r="B97" s="26"/>
      <c r="C97" s="25"/>
      <c r="D97">
        <f t="shared" si="3"/>
        <v>93</v>
      </c>
      <c r="E97" t="str">
        <f t="shared" si="2"/>
        <v>insert into operRoom (ID, Code, Name, Part) Values (93,'','','')</v>
      </c>
    </row>
    <row r="98" spans="1:5" ht="12.75">
      <c r="A98" s="25"/>
      <c r="B98" s="26"/>
      <c r="C98" s="25"/>
      <c r="D98">
        <f t="shared" si="3"/>
        <v>94</v>
      </c>
      <c r="E98" t="str">
        <f t="shared" si="2"/>
        <v>insert into operRoom (ID, Code, Name, Part) Values (94,'','','')</v>
      </c>
    </row>
    <row r="99" spans="1:5" ht="12.75">
      <c r="A99" s="25"/>
      <c r="B99" s="26"/>
      <c r="C99" s="25"/>
      <c r="D99">
        <f t="shared" si="3"/>
        <v>95</v>
      </c>
      <c r="E99" t="str">
        <f t="shared" si="2"/>
        <v>insert into operRoom (ID, Code, Name, Part) Values (95,'','','')</v>
      </c>
    </row>
    <row r="100" spans="1:5" ht="12.75">
      <c r="A100" s="25"/>
      <c r="B100" s="26"/>
      <c r="C100" s="25"/>
      <c r="D100">
        <f t="shared" si="3"/>
        <v>96</v>
      </c>
      <c r="E100" t="str">
        <f t="shared" si="2"/>
        <v>insert into operRoom (ID, Code, Name, Part) Values (96,'','','')</v>
      </c>
    </row>
    <row r="101" spans="1:5" ht="12.75">
      <c r="A101" s="25"/>
      <c r="B101" s="26"/>
      <c r="C101" s="25"/>
      <c r="D101">
        <f t="shared" si="3"/>
        <v>97</v>
      </c>
      <c r="E101" t="str">
        <f t="shared" si="2"/>
        <v>insert into operRoom (ID, Code, Name, Part) Values (97,'','','')</v>
      </c>
    </row>
    <row r="102" spans="1:5" ht="12.75">
      <c r="A102" s="25"/>
      <c r="B102" s="26"/>
      <c r="C102" s="25"/>
      <c r="D102">
        <f t="shared" si="3"/>
        <v>98</v>
      </c>
      <c r="E102" t="str">
        <f t="shared" si="2"/>
        <v>insert into operRoom (ID, Code, Name, Part) Values (98,'','','')</v>
      </c>
    </row>
    <row r="103" spans="1:5" ht="12.75">
      <c r="A103" s="25"/>
      <c r="B103" s="26"/>
      <c r="C103" s="25"/>
      <c r="D103">
        <f t="shared" si="3"/>
        <v>99</v>
      </c>
      <c r="E103" t="str">
        <f t="shared" si="2"/>
        <v>insert into operRoom (ID, Code, Name, Part) Values (99,'','','')</v>
      </c>
    </row>
  </sheetData>
  <sheetProtection password="8FF5" sheet="1"/>
  <mergeCells count="1">
    <mergeCell ref="A2:F2"/>
  </mergeCells>
  <dataValidations count="1">
    <dataValidation type="textLength" allowBlank="1" showInputMessage="1" showErrorMessage="1" errorTitle="Грешка" error="В полето може да се въведе код между 1 и 10 цифри!" sqref="A5:A103">
      <formula1>1</formula1>
      <formula2>10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2:M102"/>
  <sheetViews>
    <sheetView zoomScale="80" zoomScaleNormal="80" zoomScalePageLayoutView="0" workbookViewId="0" topLeftCell="A1">
      <selection activeCell="F44" sqref="F44"/>
    </sheetView>
  </sheetViews>
  <sheetFormatPr defaultColWidth="9.140625" defaultRowHeight="12.75"/>
  <cols>
    <col min="1" max="1" width="46.7109375" style="0" customWidth="1"/>
    <col min="2" max="2" width="15.140625" style="11" customWidth="1"/>
    <col min="3" max="3" width="19.8515625" style="0" customWidth="1"/>
    <col min="4" max="4" width="19.28125" style="0" customWidth="1"/>
    <col min="5" max="5" width="19.57421875" style="0" customWidth="1"/>
    <col min="6" max="6" width="18.421875" style="0" customWidth="1"/>
    <col min="7" max="7" width="33.421875" style="0" customWidth="1"/>
    <col min="8" max="9" width="33.421875" style="0" hidden="1" customWidth="1"/>
    <col min="10" max="10" width="28.28125" style="61" hidden="1" customWidth="1"/>
    <col min="11" max="11" width="39.00390625" style="2" hidden="1" customWidth="1"/>
    <col min="12" max="12" width="16.7109375" style="2" hidden="1" customWidth="1"/>
    <col min="13" max="13" width="33.421875" style="0" hidden="1" customWidth="1"/>
  </cols>
  <sheetData>
    <row r="2" spans="1:7" ht="47.25" customHeight="1">
      <c r="A2" s="135" t="s">
        <v>439</v>
      </c>
      <c r="B2" s="135"/>
      <c r="C2" s="135"/>
      <c r="D2" s="135"/>
      <c r="E2" s="135"/>
      <c r="F2" s="135"/>
      <c r="G2" s="4"/>
    </row>
    <row r="4" spans="1:12" ht="30.75" customHeight="1">
      <c r="A4" s="1" t="s">
        <v>153</v>
      </c>
      <c r="B4" s="54" t="s">
        <v>154</v>
      </c>
      <c r="C4" s="1" t="s">
        <v>416</v>
      </c>
      <c r="D4" s="1" t="s">
        <v>417</v>
      </c>
      <c r="E4" s="1" t="s">
        <v>418</v>
      </c>
      <c r="F4" s="1" t="s">
        <v>421</v>
      </c>
      <c r="G4" s="1" t="s">
        <v>369</v>
      </c>
      <c r="H4" s="38"/>
      <c r="I4" s="38"/>
      <c r="J4" s="62" t="s">
        <v>155</v>
      </c>
      <c r="K4" s="57" t="s">
        <v>156</v>
      </c>
      <c r="L4" s="57"/>
    </row>
    <row r="5" spans="1:13" ht="26.25" customHeight="1">
      <c r="A5" s="39"/>
      <c r="B5" s="56"/>
      <c r="C5" s="67"/>
      <c r="D5" s="67"/>
      <c r="E5" s="67"/>
      <c r="F5" s="40"/>
      <c r="G5" s="39"/>
      <c r="H5" s="41" t="str">
        <f>CONCATENATE("insert into physist (ph_id,sptid, fname, sname, tname, uinl, egn, homehosp) select '",B5,"',","spTID",",'",C5,"','",D5,"','",E5,"','",B5,"','",F5,"',1 from spectype where spTBGCode='",LEFT(A5,2),"'")</f>
        <v>insert into physist (ph_id,sptid, fname, sname, tname, uinl, egn, homehosp) select '',spTID,'','','','','',1 from spectype where spTBGCode=''</v>
      </c>
      <c r="I5" s="41" t="str">
        <f>CONCATENATE("update physist set homehosp=1,egn='",F5,"', sptid=(select sptid from spectype where spTBGCode='",LEFT(A5,2),"'), sptid2=(select sptid from spectype where spTBGCode='",LEFT(G5,2),"') where ph_id='",B5,"'")</f>
        <v>update physist set homehosp=1,egn='', sptid=(select sptid from spectype where spTBGCode=''), sptid2=(select sptid from spectype where spTBGCode='') where ph_id=''</v>
      </c>
      <c r="J5" s="63" t="s">
        <v>440</v>
      </c>
      <c r="K5" s="58" t="s">
        <v>217</v>
      </c>
      <c r="L5" s="58" t="s">
        <v>397</v>
      </c>
      <c r="M5" t="str">
        <f>CONCATENATE(J5,L5,K5)</f>
        <v>00 Общопрактикуващ лекар</v>
      </c>
    </row>
    <row r="6" spans="1:13" ht="16.5" customHeight="1">
      <c r="A6" s="39"/>
      <c r="B6" s="55"/>
      <c r="C6" s="42"/>
      <c r="D6" s="42"/>
      <c r="E6" s="42"/>
      <c r="F6" s="42"/>
      <c r="G6" s="39"/>
      <c r="H6" s="43" t="str">
        <f aca="true" t="shared" si="0" ref="H6:H69">CONCATENATE("insert into physist (ph_id,sptid, fname, sname, tname, uinl, egn, homehosp) select '",B6,"',","spTID",",'",C6,"','",D6,"','",E6,"','",B6,"','",F6,"',1 from spectype where spTBGCode='",LEFT(A6,2),"'")</f>
        <v>insert into physist (ph_id,sptid, fname, sname, tname, uinl, egn, homehosp) select '',spTID,'','','','','',1 from spectype where spTBGCode=''</v>
      </c>
      <c r="I6" s="41" t="str">
        <f aca="true" t="shared" si="1" ref="I6:I69">CONCATENATE("update physist set homehosp=1,egn='",F6,"', sptid=(select sptid from spectype where spTBGCode='",LEFT(A6,2),"'), sptid2=(select sptid from spectype where spTBGCode='",LEFT(G6,2),"') where ph_id='",B6,"'")</f>
        <v>update physist set homehosp=1,egn='', sptid=(select sptid from spectype where spTBGCode=''), sptid2=(select sptid from spectype where spTBGCode='') where ph_id=''</v>
      </c>
      <c r="J6" s="63" t="s">
        <v>370</v>
      </c>
      <c r="K6" s="58" t="s">
        <v>177</v>
      </c>
      <c r="L6" s="58" t="s">
        <v>397</v>
      </c>
      <c r="M6" t="str">
        <f aca="true" t="shared" si="2" ref="M6:M66">CONCATENATE(J6,L6,K6)</f>
        <v>01 Акушерство и гинекология и репродуктивна медицина</v>
      </c>
    </row>
    <row r="7" spans="1:13" ht="16.5" customHeight="1">
      <c r="A7" s="39"/>
      <c r="B7" s="55"/>
      <c r="C7" s="42"/>
      <c r="D7" s="42"/>
      <c r="E7" s="42"/>
      <c r="F7" s="42"/>
      <c r="G7" s="39"/>
      <c r="H7" s="43" t="str">
        <f t="shared" si="0"/>
        <v>insert into physist (ph_id,sptid, fname, sname, tname, uinl, egn, homehosp) select '',spTID,'','','','','',1 from spectype where spTBGCode=''</v>
      </c>
      <c r="I7" s="41" t="str">
        <f t="shared" si="1"/>
        <v>update physist set homehosp=1,egn='', sptid=(select sptid from spectype where spTBGCode=''), sptid2=(select sptid from spectype where spTBGCode='') where ph_id=''</v>
      </c>
      <c r="J7" s="63" t="s">
        <v>371</v>
      </c>
      <c r="K7" s="58" t="s">
        <v>199</v>
      </c>
      <c r="L7" s="58" t="s">
        <v>397</v>
      </c>
      <c r="M7" t="str">
        <f t="shared" si="2"/>
        <v>02 Клинична алергология</v>
      </c>
    </row>
    <row r="8" spans="1:13" ht="16.5" customHeight="1">
      <c r="A8" s="39"/>
      <c r="B8" s="55"/>
      <c r="C8" s="42"/>
      <c r="D8" s="42"/>
      <c r="E8" s="42"/>
      <c r="F8" s="42"/>
      <c r="G8" s="39"/>
      <c r="H8" s="43" t="str">
        <f t="shared" si="0"/>
        <v>insert into physist (ph_id,sptid, fname, sname, tname, uinl, egn, homehosp) select '',spTID,'','','','','',1 from spectype where spTBGCode=''</v>
      </c>
      <c r="I8" s="41" t="str">
        <f t="shared" si="1"/>
        <v>update physist set homehosp=1,egn='', sptid=(select sptid from spectype where spTBGCode=''), sptid2=(select sptid from spectype where spTBGCode='') where ph_id=''</v>
      </c>
      <c r="J8" s="63" t="s">
        <v>372</v>
      </c>
      <c r="K8" s="58" t="s">
        <v>181</v>
      </c>
      <c r="L8" s="58" t="s">
        <v>397</v>
      </c>
      <c r="M8" t="str">
        <f t="shared" si="2"/>
        <v>03 Гастроентерология</v>
      </c>
    </row>
    <row r="9" spans="1:13" ht="16.5" customHeight="1">
      <c r="A9" s="39"/>
      <c r="B9" s="55"/>
      <c r="C9" s="42"/>
      <c r="D9" s="42"/>
      <c r="E9" s="42"/>
      <c r="F9" s="42"/>
      <c r="G9" s="39"/>
      <c r="H9" s="43" t="str">
        <f t="shared" si="0"/>
        <v>insert into physist (ph_id,sptid, fname, sname, tname, uinl, egn, homehosp) select '',spTID,'','','','','',1 from spectype where spTBGCode=''</v>
      </c>
      <c r="I9" s="41" t="str">
        <f t="shared" si="1"/>
        <v>update physist set homehosp=1,egn='', sptid=(select sptid from spectype where spTBGCode=''), sptid2=(select sptid from spectype where spTBGCode='') where ph_id=''</v>
      </c>
      <c r="J9" s="63" t="s">
        <v>373</v>
      </c>
      <c r="K9" s="58" t="s">
        <v>206</v>
      </c>
      <c r="L9" s="58" t="s">
        <v>397</v>
      </c>
      <c r="M9" t="str">
        <f t="shared" si="2"/>
        <v>04 Кожни и венерически болести</v>
      </c>
    </row>
    <row r="10" spans="1:13" ht="16.5" customHeight="1">
      <c r="A10" s="39"/>
      <c r="B10" s="55"/>
      <c r="C10" s="42"/>
      <c r="D10" s="42"/>
      <c r="E10" s="42"/>
      <c r="F10" s="42"/>
      <c r="G10" s="39"/>
      <c r="H10" s="43" t="str">
        <f t="shared" si="0"/>
        <v>insert into physist (ph_id,sptid, fname, sname, tname, uinl, egn, homehosp) select '',spTID,'','','','','',1 from spectype where spTBGCode=''</v>
      </c>
      <c r="I10" s="41" t="str">
        <f t="shared" si="1"/>
        <v>update physist set homehosp=1,egn='', sptid=(select sptid from spectype where spTBGCode=''), sptid2=(select sptid from spectype where spTBGCode='') where ph_id=''</v>
      </c>
      <c r="J10" s="63" t="s">
        <v>374</v>
      </c>
      <c r="K10" s="58" t="s">
        <v>195</v>
      </c>
      <c r="L10" s="58" t="s">
        <v>397</v>
      </c>
      <c r="M10" t="str">
        <f t="shared" si="2"/>
        <v>05 Ендокринология и болести на обмяната</v>
      </c>
    </row>
    <row r="11" spans="1:13" ht="16.5" customHeight="1">
      <c r="A11" s="39"/>
      <c r="B11" s="55"/>
      <c r="C11" s="42"/>
      <c r="D11" s="42"/>
      <c r="E11" s="42"/>
      <c r="F11" s="42"/>
      <c r="G11" s="39"/>
      <c r="H11" s="43" t="str">
        <f t="shared" si="0"/>
        <v>insert into physist (ph_id,sptid, fname, sname, tname, uinl, egn, homehosp) select '',spTID,'','','','','',1 from spectype where spTBGCode=''</v>
      </c>
      <c r="I11" s="41" t="str">
        <f t="shared" si="1"/>
        <v>update physist set homehosp=1,egn='', sptid=(select sptid from spectype where spTBGCode=''), sptid2=(select sptid from spectype where spTBGCode='') where ph_id=''</v>
      </c>
      <c r="J11" s="63" t="s">
        <v>375</v>
      </c>
      <c r="K11" s="58" t="s">
        <v>180</v>
      </c>
      <c r="L11" s="58" t="s">
        <v>397</v>
      </c>
      <c r="M11" t="str">
        <f t="shared" si="2"/>
        <v>06 Вътрешни болести</v>
      </c>
    </row>
    <row r="12" spans="1:13" ht="16.5" customHeight="1">
      <c r="A12" s="39"/>
      <c r="B12" s="55"/>
      <c r="C12" s="42"/>
      <c r="D12" s="42"/>
      <c r="E12" s="42"/>
      <c r="F12" s="42"/>
      <c r="G12" s="39"/>
      <c r="H12" s="43" t="str">
        <f t="shared" si="0"/>
        <v>insert into physist (ph_id,sptid, fname, sname, tname, uinl, egn, homehosp) select '',spTID,'','','','','',1 from spectype where spTBGCode=''</v>
      </c>
      <c r="I12" s="41" t="str">
        <f t="shared" si="1"/>
        <v>update physist set homehosp=1,egn='', sptid=(select sptid from spectype where spTBGCode=''), sptid2=(select sptid from spectype where spTBGCode='') where ph_id=''</v>
      </c>
      <c r="J12" s="63" t="s">
        <v>376</v>
      </c>
      <c r="K12" s="58" t="s">
        <v>196</v>
      </c>
      <c r="L12" s="58" t="s">
        <v>397</v>
      </c>
      <c r="M12" t="str">
        <f t="shared" si="2"/>
        <v>07 Инфекциозни болести</v>
      </c>
    </row>
    <row r="13" spans="1:13" ht="16.5" customHeight="1">
      <c r="A13" s="39"/>
      <c r="B13" s="55"/>
      <c r="C13" s="42"/>
      <c r="D13" s="42"/>
      <c r="E13" s="42"/>
      <c r="F13" s="42"/>
      <c r="G13" s="39"/>
      <c r="H13" s="43" t="str">
        <f t="shared" si="0"/>
        <v>insert into physist (ph_id,sptid, fname, sname, tname, uinl, egn, homehosp) select '',spTID,'','','','','',1 from spectype where spTBGCode=''</v>
      </c>
      <c r="I13" s="41" t="str">
        <f t="shared" si="1"/>
        <v>update physist set homehosp=1,egn='', sptid=(select sptid from spectype where spTBGCode=''), sptid2=(select sptid from spectype where spTBGCode='') where ph_id=''</v>
      </c>
      <c r="J13" s="63" t="s">
        <v>377</v>
      </c>
      <c r="K13" s="58" t="s">
        <v>197</v>
      </c>
      <c r="L13" s="58" t="s">
        <v>397</v>
      </c>
      <c r="M13" t="str">
        <f t="shared" si="2"/>
        <v>08 Кардиология</v>
      </c>
    </row>
    <row r="14" spans="1:13" ht="16.5" customHeight="1">
      <c r="A14" s="39"/>
      <c r="B14" s="55"/>
      <c r="C14" s="42"/>
      <c r="D14" s="42"/>
      <c r="E14" s="42"/>
      <c r="F14" s="42"/>
      <c r="G14" s="39"/>
      <c r="H14" s="43" t="str">
        <f t="shared" si="0"/>
        <v>insert into physist (ph_id,sptid, fname, sname, tname, uinl, egn, homehosp) select '',spTID,'','','','','',1 from spectype where spTBGCode=''</v>
      </c>
      <c r="I14" s="41" t="str">
        <f t="shared" si="1"/>
        <v>update physist set homehosp=1,egn='', sptid=(select sptid from spectype where spTBGCode=''), sptid2=(select sptid from spectype where spTBGCode='') where ph_id=''</v>
      </c>
      <c r="J14" s="64" t="s">
        <v>378</v>
      </c>
      <c r="K14" s="58" t="s">
        <v>202</v>
      </c>
      <c r="L14" s="58" t="s">
        <v>397</v>
      </c>
      <c r="M14" t="str">
        <f t="shared" si="2"/>
        <v>09 Клинична лаборатория</v>
      </c>
    </row>
    <row r="15" spans="1:13" ht="16.5" customHeight="1">
      <c r="A15" s="39"/>
      <c r="B15" s="55"/>
      <c r="C15" s="42"/>
      <c r="D15" s="42"/>
      <c r="E15" s="42"/>
      <c r="F15" s="42"/>
      <c r="G15" s="39"/>
      <c r="H15" s="43" t="str">
        <f t="shared" si="0"/>
        <v>insert into physist (ph_id,sptid, fname, sname, tname, uinl, egn, homehosp) select '',spTID,'','','','','',1 from spectype where spTBGCode=''</v>
      </c>
      <c r="I15" s="41" t="str">
        <f t="shared" si="1"/>
        <v>update physist set homehosp=1,egn='', sptid=(select sptid from spectype where spTBGCode=''), sptid2=(select sptid from spectype where spTBGCode='') where ph_id=''</v>
      </c>
      <c r="J15" s="63" t="s">
        <v>379</v>
      </c>
      <c r="K15" s="58" t="s">
        <v>212</v>
      </c>
      <c r="L15" s="58" t="s">
        <v>397</v>
      </c>
      <c r="M15" t="str">
        <f t="shared" si="2"/>
        <v>10 Нервни болести</v>
      </c>
    </row>
    <row r="16" spans="1:13" ht="16.5" customHeight="1">
      <c r="A16" s="39"/>
      <c r="B16" s="55"/>
      <c r="C16" s="42"/>
      <c r="D16" s="42"/>
      <c r="E16" s="42"/>
      <c r="F16" s="42"/>
      <c r="G16" s="39"/>
      <c r="H16" s="43" t="str">
        <f t="shared" si="0"/>
        <v>insert into physist (ph_id,sptid, fname, sname, tname, uinl, egn, homehosp) select '',spTID,'','','','','',1 from spectype where spTBGCode=''</v>
      </c>
      <c r="I16" s="41" t="str">
        <f t="shared" si="1"/>
        <v>update physist set homehosp=1,egn='', sptid=(select sptid from spectype where spTBGCode=''), sptid2=(select sptid from spectype where spTBGCode='') where ph_id=''</v>
      </c>
      <c r="J16" s="63" t="s">
        <v>380</v>
      </c>
      <c r="K16" s="58" t="s">
        <v>213</v>
      </c>
      <c r="L16" s="58" t="s">
        <v>397</v>
      </c>
      <c r="M16" t="str">
        <f t="shared" si="2"/>
        <v>11 Нефрология</v>
      </c>
    </row>
    <row r="17" spans="1:13" ht="16.5" customHeight="1">
      <c r="A17" s="39"/>
      <c r="B17" s="55"/>
      <c r="C17" s="42"/>
      <c r="D17" s="42"/>
      <c r="E17" s="42"/>
      <c r="F17" s="42"/>
      <c r="G17" s="39"/>
      <c r="H17" s="43" t="str">
        <f t="shared" si="0"/>
        <v>insert into physist (ph_id,sptid, fname, sname, tname, uinl, egn, homehosp) select '',spTID,'','','','','',1 from spectype where spTBGCode=''</v>
      </c>
      <c r="I17" s="41" t="str">
        <f t="shared" si="1"/>
        <v>update physist set homehosp=1,egn='', sptid=(select sptid from spectype where spTBGCode=''), sptid2=(select sptid from spectype where spTBGCode='') where ph_id=''</v>
      </c>
      <c r="J17" s="63" t="s">
        <v>381</v>
      </c>
      <c r="K17" s="58" t="s">
        <v>219</v>
      </c>
      <c r="L17" s="58" t="s">
        <v>397</v>
      </c>
      <c r="M17" t="str">
        <f t="shared" si="2"/>
        <v>12 Онкология</v>
      </c>
    </row>
    <row r="18" spans="1:13" ht="16.5" customHeight="1">
      <c r="A18" s="39"/>
      <c r="B18" s="55"/>
      <c r="C18" s="42"/>
      <c r="D18" s="42"/>
      <c r="E18" s="42"/>
      <c r="F18" s="42"/>
      <c r="G18" s="39"/>
      <c r="H18" s="43" t="str">
        <f t="shared" si="0"/>
        <v>insert into physist (ph_id,sptid, fname, sname, tname, uinl, egn, homehosp) select '',spTID,'','','','','',1 from spectype where spTBGCode=''</v>
      </c>
      <c r="I18" s="41" t="str">
        <f t="shared" si="1"/>
        <v>update physist set homehosp=1,egn='', sptid=(select sptid from spectype where spTBGCode=''), sptid2=(select sptid from spectype where spTBGCode='') where ph_id=''</v>
      </c>
      <c r="J18" s="63" t="s">
        <v>382</v>
      </c>
      <c r="K18" s="58" t="s">
        <v>222</v>
      </c>
      <c r="L18" s="58" t="s">
        <v>397</v>
      </c>
      <c r="M18" t="str">
        <f t="shared" si="2"/>
        <v>13 Ортопедия и травматология</v>
      </c>
    </row>
    <row r="19" spans="1:13" ht="16.5" customHeight="1">
      <c r="A19" s="39"/>
      <c r="B19" s="55"/>
      <c r="C19" s="42"/>
      <c r="D19" s="42"/>
      <c r="E19" s="42"/>
      <c r="F19" s="42"/>
      <c r="G19" s="39"/>
      <c r="H19" s="43" t="str">
        <f t="shared" si="0"/>
        <v>insert into physist (ph_id,sptid, fname, sname, tname, uinl, egn, homehosp) select '',spTID,'','','','','',1 from spectype where spTBGCode=''</v>
      </c>
      <c r="I19" s="41" t="str">
        <f t="shared" si="1"/>
        <v>update physist set homehosp=1,egn='', sptid=(select sptid from spectype where spTBGCode=''), sptid2=(select sptid from spectype where spTBGCode='') where ph_id=''</v>
      </c>
      <c r="J19" s="63" t="s">
        <v>383</v>
      </c>
      <c r="K19" s="58" t="s">
        <v>231</v>
      </c>
      <c r="L19" s="58" t="s">
        <v>397</v>
      </c>
      <c r="M19" t="str">
        <f t="shared" si="2"/>
        <v>14 Ушно-носно-гърлени болести</v>
      </c>
    </row>
    <row r="20" spans="1:13" ht="16.5" customHeight="1">
      <c r="A20" s="39"/>
      <c r="B20" s="55"/>
      <c r="C20" s="42"/>
      <c r="D20" s="42"/>
      <c r="E20" s="42"/>
      <c r="F20" s="42"/>
      <c r="G20" s="39"/>
      <c r="H20" s="43" t="str">
        <f t="shared" si="0"/>
        <v>insert into physist (ph_id,sptid, fname, sname, tname, uinl, egn, homehosp) select '',spTID,'','','','','',1 from spectype where spTBGCode=''</v>
      </c>
      <c r="I20" s="41" t="str">
        <f t="shared" si="1"/>
        <v>update physist set homehosp=1,egn='', sptid=(select sptid from spectype where spTBGCode=''), sptid2=(select sptid from spectype where spTBGCode='') where ph_id=''</v>
      </c>
      <c r="J20" s="63" t="s">
        <v>384</v>
      </c>
      <c r="K20" s="58" t="s">
        <v>223</v>
      </c>
      <c r="L20" s="58" t="s">
        <v>397</v>
      </c>
      <c r="M20" t="str">
        <f t="shared" si="2"/>
        <v>15 Очни болести</v>
      </c>
    </row>
    <row r="21" spans="1:13" ht="16.5" customHeight="1">
      <c r="A21" s="39"/>
      <c r="B21" s="55"/>
      <c r="C21" s="42"/>
      <c r="D21" s="42"/>
      <c r="E21" s="42"/>
      <c r="F21" s="42"/>
      <c r="G21" s="39"/>
      <c r="H21" s="43" t="str">
        <f t="shared" si="0"/>
        <v>insert into physist (ph_id,sptid, fname, sname, tname, uinl, egn, homehosp) select '',spTID,'','','','','',1 from spectype where spTBGCode=''</v>
      </c>
      <c r="I21" s="41" t="str">
        <f t="shared" si="1"/>
        <v>update physist set homehosp=1,egn='', sptid=(select sptid from spectype where spTBGCode=''), sptid2=(select sptid from spectype where spTBGCode='') where ph_id=''</v>
      </c>
      <c r="J21" s="63" t="s">
        <v>385</v>
      </c>
      <c r="K21" s="58" t="s">
        <v>208</v>
      </c>
      <c r="L21" s="58" t="s">
        <v>397</v>
      </c>
      <c r="M21" t="str">
        <f t="shared" si="2"/>
        <v>16 Медицинска паразитология</v>
      </c>
    </row>
    <row r="22" spans="1:13" ht="16.5" customHeight="1">
      <c r="A22" s="39"/>
      <c r="B22" s="55"/>
      <c r="C22" s="42"/>
      <c r="D22" s="42"/>
      <c r="E22" s="42"/>
      <c r="F22" s="42"/>
      <c r="G22" s="39"/>
      <c r="H22" s="43" t="str">
        <f t="shared" si="0"/>
        <v>insert into physist (ph_id,sptid, fname, sname, tname, uinl, egn, homehosp) select '',spTID,'','','','','',1 from spectype where spTBGCode=''</v>
      </c>
      <c r="I22" s="41" t="str">
        <f t="shared" si="1"/>
        <v>update physist set homehosp=1,egn='', sptid=(select sptid from spectype where spTBGCode=''), sptid2=(select sptid from spectype where spTBGCode='') where ph_id=''</v>
      </c>
      <c r="J22" s="63" t="s">
        <v>386</v>
      </c>
      <c r="K22" s="58" t="s">
        <v>194</v>
      </c>
      <c r="L22" s="58" t="s">
        <v>397</v>
      </c>
      <c r="M22" t="str">
        <f t="shared" si="2"/>
        <v>17 Детски  болести</v>
      </c>
    </row>
    <row r="23" spans="1:13" ht="16.5" customHeight="1">
      <c r="A23" s="39"/>
      <c r="B23" s="55"/>
      <c r="C23" s="42"/>
      <c r="D23" s="42"/>
      <c r="E23" s="42"/>
      <c r="F23" s="42"/>
      <c r="G23" s="39"/>
      <c r="H23" s="43" t="str">
        <f t="shared" si="0"/>
        <v>insert into physist (ph_id,sptid, fname, sname, tname, uinl, egn, homehosp) select '',spTID,'','','','','',1 from spectype where spTBGCode=''</v>
      </c>
      <c r="I23" s="41" t="str">
        <f t="shared" si="1"/>
        <v>update physist set homehosp=1,egn='', sptid=(select sptid from spectype where spTBGCode=''), sptid2=(select sptid from spectype where spTBGCode='') where ph_id=''</v>
      </c>
      <c r="J23" s="63" t="s">
        <v>387</v>
      </c>
      <c r="K23" s="58" t="s">
        <v>225</v>
      </c>
      <c r="L23" s="58" t="s">
        <v>397</v>
      </c>
      <c r="M23" t="str">
        <f t="shared" si="2"/>
        <v>18 Психиатрия</v>
      </c>
    </row>
    <row r="24" spans="1:13" ht="16.5" customHeight="1">
      <c r="A24" s="39"/>
      <c r="B24" s="55"/>
      <c r="C24" s="42"/>
      <c r="D24" s="42"/>
      <c r="E24" s="42"/>
      <c r="F24" s="42"/>
      <c r="G24" s="39"/>
      <c r="H24" s="43" t="str">
        <f t="shared" si="0"/>
        <v>insert into physist (ph_id,sptid, fname, sname, tname, uinl, egn, homehosp) select '',spTID,'','','','','',1 from spectype where spTBGCode=''</v>
      </c>
      <c r="I24" s="41" t="str">
        <f t="shared" si="1"/>
        <v>update physist set homehosp=1,egn='', sptid=(select sptid from spectype where spTBGCode=''), sptid2=(select sptid from spectype where spTBGCode='') where ph_id=''</v>
      </c>
      <c r="J24" s="63" t="s">
        <v>388</v>
      </c>
      <c r="K24" s="58" t="s">
        <v>224</v>
      </c>
      <c r="L24" s="58" t="s">
        <v>397</v>
      </c>
      <c r="M24" t="str">
        <f t="shared" si="2"/>
        <v>19 Пневмология и фтизиатрия</v>
      </c>
    </row>
    <row r="25" spans="1:13" ht="16.5" customHeight="1">
      <c r="A25" s="39"/>
      <c r="B25" s="55"/>
      <c r="C25" s="42"/>
      <c r="D25" s="42"/>
      <c r="E25" s="42"/>
      <c r="F25" s="42"/>
      <c r="G25" s="39"/>
      <c r="H25" s="43" t="str">
        <f t="shared" si="0"/>
        <v>insert into physist (ph_id,sptid, fname, sname, tname, uinl, egn, homehosp) select '',spTID,'','','','','',1 from spectype where spTBGCode=''</v>
      </c>
      <c r="I25" s="41" t="str">
        <f t="shared" si="1"/>
        <v>update physist set homehosp=1,egn='', sptid=(select sptid from spectype where spTBGCode=''), sptid2=(select sptid from spectype where spTBGCode='') where ph_id=''</v>
      </c>
      <c r="J25" s="63" t="s">
        <v>389</v>
      </c>
      <c r="K25" s="58" t="s">
        <v>226</v>
      </c>
      <c r="L25" s="58" t="s">
        <v>397</v>
      </c>
      <c r="M25" t="str">
        <f t="shared" si="2"/>
        <v>20 Ревматология</v>
      </c>
    </row>
    <row r="26" spans="1:13" ht="16.5" customHeight="1">
      <c r="A26" s="39"/>
      <c r="B26" s="55"/>
      <c r="C26" s="42"/>
      <c r="D26" s="42"/>
      <c r="E26" s="42"/>
      <c r="F26" s="42"/>
      <c r="G26" s="39"/>
      <c r="H26" s="43" t="str">
        <f t="shared" si="0"/>
        <v>insert into physist (ph_id,sptid, fname, sname, tname, uinl, egn, homehosp) select '',spTID,'','','','','',1 from spectype where spTBGCode=''</v>
      </c>
      <c r="I26" s="41" t="str">
        <f t="shared" si="1"/>
        <v>update physist set homehosp=1,egn='', sptid=(select sptid from spectype where spTBGCode=''), sptid2=(select sptid from spectype where spTBGCode='') where ph_id=''</v>
      </c>
      <c r="J26" s="63" t="s">
        <v>390</v>
      </c>
      <c r="K26" s="58" t="s">
        <v>215</v>
      </c>
      <c r="L26" s="58" t="s">
        <v>397</v>
      </c>
      <c r="M26" t="str">
        <f t="shared" si="2"/>
        <v>21 Образна диагностика</v>
      </c>
    </row>
    <row r="27" spans="1:13" ht="16.5" customHeight="1">
      <c r="A27" s="39"/>
      <c r="B27" s="55"/>
      <c r="C27" s="42"/>
      <c r="D27" s="42"/>
      <c r="E27" s="42"/>
      <c r="F27" s="42"/>
      <c r="G27" s="39"/>
      <c r="H27" s="43" t="str">
        <f t="shared" si="0"/>
        <v>insert into physist (ph_id,sptid, fname, sname, tname, uinl, egn, homehosp) select '',spTID,'','','','','',1 from spectype where spTBGCode=''</v>
      </c>
      <c r="I27" s="41" t="str">
        <f t="shared" si="1"/>
        <v>update physist set homehosp=1,egn='', sptid=(select sptid from spectype where spTBGCode=''), sptid2=(select sptid from spectype where spTBGCode='') where ph_id=''</v>
      </c>
      <c r="J27" s="63" t="s">
        <v>391</v>
      </c>
      <c r="K27" s="58" t="s">
        <v>230</v>
      </c>
      <c r="L27" s="58" t="s">
        <v>397</v>
      </c>
      <c r="M27" t="str">
        <f t="shared" si="2"/>
        <v>22 Урология</v>
      </c>
    </row>
    <row r="28" spans="1:13" ht="16.5" customHeight="1">
      <c r="A28" s="39"/>
      <c r="B28" s="55"/>
      <c r="C28" s="42"/>
      <c r="D28" s="42"/>
      <c r="E28" s="42"/>
      <c r="F28" s="42"/>
      <c r="G28" s="39"/>
      <c r="H28" s="43" t="str">
        <f t="shared" si="0"/>
        <v>insert into physist (ph_id,sptid, fname, sname, tname, uinl, egn, homehosp) select '',spTID,'','','','','',1 from spectype where spTBGCode=''</v>
      </c>
      <c r="I28" s="41" t="str">
        <f t="shared" si="1"/>
        <v>update physist set homehosp=1,egn='', sptid=(select sptid from spectype where spTBGCode=''), sptid2=(select sptid from spectype where spTBGCode='') where ph_id=''</v>
      </c>
      <c r="J28" s="63" t="s">
        <v>392</v>
      </c>
      <c r="K28" s="58" t="s">
        <v>232</v>
      </c>
      <c r="L28" s="58" t="s">
        <v>397</v>
      </c>
      <c r="M28" t="str">
        <f t="shared" si="2"/>
        <v>23 Физикална и рехабилитационна медицина</v>
      </c>
    </row>
    <row r="29" spans="1:13" ht="16.5" customHeight="1">
      <c r="A29" s="39"/>
      <c r="B29" s="55"/>
      <c r="C29" s="42"/>
      <c r="D29" s="42"/>
      <c r="E29" s="42"/>
      <c r="F29" s="42"/>
      <c r="G29" s="39"/>
      <c r="H29" s="43" t="str">
        <f t="shared" si="0"/>
        <v>insert into physist (ph_id,sptid, fname, sname, tname, uinl, egn, homehosp) select '',spTID,'','','','','',1 from spectype where spTBGCode=''</v>
      </c>
      <c r="I29" s="41" t="str">
        <f t="shared" si="1"/>
        <v>update physist set homehosp=1,egn='', sptid=(select sptid from spectype where spTBGCode=''), sptid2=(select sptid from spectype where spTBGCode='') where ph_id=''</v>
      </c>
      <c r="J29" s="63" t="s">
        <v>393</v>
      </c>
      <c r="K29" s="58" t="s">
        <v>205</v>
      </c>
      <c r="L29" s="58" t="s">
        <v>397</v>
      </c>
      <c r="M29" t="str">
        <f t="shared" si="2"/>
        <v>24 Клинична хематология</v>
      </c>
    </row>
    <row r="30" spans="1:13" ht="16.5" customHeight="1">
      <c r="A30" s="39"/>
      <c r="B30" s="55"/>
      <c r="C30" s="42"/>
      <c r="D30" s="42"/>
      <c r="E30" s="42"/>
      <c r="F30" s="42"/>
      <c r="G30" s="39"/>
      <c r="H30" s="43" t="str">
        <f t="shared" si="0"/>
        <v>insert into physist (ph_id,sptid, fname, sname, tname, uinl, egn, homehosp) select '',spTID,'','','','','',1 from spectype where spTBGCode=''</v>
      </c>
      <c r="I30" s="41" t="str">
        <f t="shared" si="1"/>
        <v>update physist set homehosp=1,egn='', sptid=(select sptid from spectype where spTBGCode=''), sptid2=(select sptid from spectype where spTBGCode='') where ph_id=''</v>
      </c>
      <c r="J30" s="63" t="s">
        <v>394</v>
      </c>
      <c r="K30" s="58" t="s">
        <v>233</v>
      </c>
      <c r="L30" s="58" t="s">
        <v>397</v>
      </c>
      <c r="M30" t="str">
        <f t="shared" si="2"/>
        <v>25 Хирургия</v>
      </c>
    </row>
    <row r="31" spans="1:13" ht="16.5" customHeight="1">
      <c r="A31" s="39"/>
      <c r="B31" s="55"/>
      <c r="C31" s="42"/>
      <c r="D31" s="42"/>
      <c r="E31" s="42"/>
      <c r="F31" s="42"/>
      <c r="G31" s="39"/>
      <c r="H31" s="43" t="str">
        <f t="shared" si="0"/>
        <v>insert into physist (ph_id,sptid, fname, sname, tname, uinl, egn, homehosp) select '',spTID,'','','','','',1 from spectype where spTBGCode=''</v>
      </c>
      <c r="I31" s="41" t="str">
        <f t="shared" si="1"/>
        <v>update physist set homehosp=1,egn='', sptid=(select sptid from spectype where spTBGCode=''), sptid2=(select sptid from spectype where spTBGCode='') where ph_id=''</v>
      </c>
      <c r="J31" s="63" t="s">
        <v>395</v>
      </c>
      <c r="K31" s="58" t="s">
        <v>178</v>
      </c>
      <c r="L31" s="58" t="s">
        <v>397</v>
      </c>
      <c r="M31" t="str">
        <f t="shared" si="2"/>
        <v>26 Анестезиология и интензивно лечение</v>
      </c>
    </row>
    <row r="32" spans="1:13" ht="16.5" customHeight="1">
      <c r="A32" s="39"/>
      <c r="B32" s="55"/>
      <c r="C32" s="42"/>
      <c r="D32" s="42"/>
      <c r="E32" s="42"/>
      <c r="F32" s="42"/>
      <c r="G32" s="39"/>
      <c r="H32" s="43" t="str">
        <f t="shared" si="0"/>
        <v>insert into physist (ph_id,sptid, fname, sname, tname, uinl, egn, homehosp) select '',spTID,'','','','','',1 from spectype where spTBGCode=''</v>
      </c>
      <c r="I32" s="41" t="str">
        <f t="shared" si="1"/>
        <v>update physist set homehosp=1,egn='', sptid=(select sptid from spectype where spTBGCode=''), sptid2=(select sptid from spectype where spTBGCode='') where ph_id=''</v>
      </c>
      <c r="J32" s="63" t="s">
        <v>396</v>
      </c>
      <c r="K32" s="58" t="s">
        <v>182</v>
      </c>
      <c r="L32" s="58" t="s">
        <v>397</v>
      </c>
      <c r="M32" t="str">
        <f t="shared" si="2"/>
        <v>27 Гръдна хирургия</v>
      </c>
    </row>
    <row r="33" spans="1:13" ht="16.5" customHeight="1">
      <c r="A33" s="39"/>
      <c r="B33" s="55"/>
      <c r="C33" s="42"/>
      <c r="D33" s="42"/>
      <c r="E33" s="42"/>
      <c r="F33" s="42"/>
      <c r="G33" s="39"/>
      <c r="H33" s="43" t="str">
        <f t="shared" si="0"/>
        <v>insert into physist (ph_id,sptid, fname, sname, tname, uinl, egn, homehosp) select '',spTID,'','','','','',1 from spectype where spTBGCode=''</v>
      </c>
      <c r="I33" s="41" t="str">
        <f t="shared" si="1"/>
        <v>update physist set homehosp=1,egn='', sptid=(select sptid from spectype where spTBGCode=''), sptid2=(select sptid from spectype where spTBGCode='') where ph_id=''</v>
      </c>
      <c r="J33" s="63" t="s">
        <v>441</v>
      </c>
      <c r="K33" s="58" t="s">
        <v>210</v>
      </c>
      <c r="L33" s="58" t="s">
        <v>397</v>
      </c>
      <c r="M33" t="str">
        <f t="shared" si="2"/>
        <v>29 Неврохирургия</v>
      </c>
    </row>
    <row r="34" spans="1:13" ht="16.5" customHeight="1">
      <c r="A34" s="39"/>
      <c r="B34" s="55"/>
      <c r="C34" s="42"/>
      <c r="D34" s="42"/>
      <c r="E34" s="42"/>
      <c r="F34" s="42"/>
      <c r="G34" s="39"/>
      <c r="H34" s="43" t="str">
        <f t="shared" si="0"/>
        <v>insert into physist (ph_id,sptid, fname, sname, tname, uinl, egn, homehosp) select '',spTID,'','','','','',1 from spectype where spTBGCode=''</v>
      </c>
      <c r="I34" s="41" t="str">
        <f t="shared" si="1"/>
        <v>update physist set homehosp=1,egn='', sptid=(select sptid from spectype where spTBGCode=''), sptid2=(select sptid from spectype where spTBGCode='') where ph_id=''</v>
      </c>
      <c r="J34" s="63" t="s">
        <v>442</v>
      </c>
      <c r="K34" s="58" t="s">
        <v>228</v>
      </c>
      <c r="L34" s="58" t="s">
        <v>397</v>
      </c>
      <c r="M34" t="str">
        <f t="shared" si="2"/>
        <v>31 Съдова хирургия</v>
      </c>
    </row>
    <row r="35" spans="1:13" ht="16.5" customHeight="1">
      <c r="A35" s="39"/>
      <c r="B35" s="55"/>
      <c r="C35" s="42"/>
      <c r="D35" s="42"/>
      <c r="E35" s="42"/>
      <c r="F35" s="42"/>
      <c r="G35" s="39"/>
      <c r="H35" s="43" t="str">
        <f t="shared" si="0"/>
        <v>insert into physist (ph_id,sptid, fname, sname, tname, uinl, egn, homehosp) select '',spTID,'','','','','',1 from spectype where spTBGCode=''</v>
      </c>
      <c r="I35" s="41" t="str">
        <f t="shared" si="1"/>
        <v>update physist set homehosp=1,egn='', sptid=(select sptid from spectype where spTBGCode=''), sptid2=(select sptid from spectype where spTBGCode='') where ph_id=''</v>
      </c>
      <c r="J35" s="63" t="s">
        <v>443</v>
      </c>
      <c r="K35" s="58" t="s">
        <v>198</v>
      </c>
      <c r="L35" s="58" t="s">
        <v>397</v>
      </c>
      <c r="M35" t="str">
        <f t="shared" si="2"/>
        <v>32 Кардиохирурия</v>
      </c>
    </row>
    <row r="36" spans="1:13" ht="16.5" customHeight="1">
      <c r="A36" s="39"/>
      <c r="B36" s="55"/>
      <c r="C36" s="42"/>
      <c r="D36" s="42"/>
      <c r="E36" s="42"/>
      <c r="F36" s="42"/>
      <c r="G36" s="39"/>
      <c r="H36" s="43" t="str">
        <f t="shared" si="0"/>
        <v>insert into physist (ph_id,sptid, fname, sname, tname, uinl, egn, homehosp) select '',spTID,'','','','','',1 from spectype where spTBGCode=''</v>
      </c>
      <c r="I36" s="41" t="str">
        <f t="shared" si="1"/>
        <v>update physist set homehosp=1,egn='', sptid=(select sptid from spectype where spTBGCode=''), sptid2=(select sptid from spectype where spTBGCode='') where ph_id=''</v>
      </c>
      <c r="J36" s="63" t="s">
        <v>444</v>
      </c>
      <c r="K36" s="58" t="s">
        <v>200</v>
      </c>
      <c r="L36" s="58" t="s">
        <v>397</v>
      </c>
      <c r="M36" t="str">
        <f t="shared" si="2"/>
        <v>33 Клинична алергология – детски болести </v>
      </c>
    </row>
    <row r="37" spans="1:13" ht="16.5" customHeight="1">
      <c r="A37" s="39"/>
      <c r="B37" s="55"/>
      <c r="C37" s="42"/>
      <c r="D37" s="42"/>
      <c r="E37" s="42"/>
      <c r="F37" s="42"/>
      <c r="G37" s="39"/>
      <c r="H37" s="43" t="str">
        <f t="shared" si="0"/>
        <v>insert into physist (ph_id,sptid, fname, sname, tname, uinl, egn, homehosp) select '',spTID,'','','','','',1 from spectype where spTBGCode=''</v>
      </c>
      <c r="I37" s="41" t="str">
        <f t="shared" si="1"/>
        <v>update physist set homehosp=1,egn='', sptid=(select sptid from spectype where spTBGCode=''), sptid2=(select sptid from spectype where spTBGCode='') where ph_id=''</v>
      </c>
      <c r="J37" s="63" t="s">
        <v>445</v>
      </c>
      <c r="K37" s="58" t="s">
        <v>184</v>
      </c>
      <c r="L37" s="58" t="s">
        <v>397</v>
      </c>
      <c r="M37" t="str">
        <f t="shared" si="2"/>
        <v>34 Детска ендокринология и болести на обмяната</v>
      </c>
    </row>
    <row r="38" spans="1:13" ht="16.5" customHeight="1">
      <c r="A38" s="39"/>
      <c r="B38" s="55"/>
      <c r="C38" s="42"/>
      <c r="D38" s="42"/>
      <c r="E38" s="42"/>
      <c r="F38" s="42"/>
      <c r="G38" s="39"/>
      <c r="H38" s="43" t="str">
        <f t="shared" si="0"/>
        <v>insert into physist (ph_id,sptid, fname, sname, tname, uinl, egn, homehosp) select '',spTID,'','','','','',1 from spectype where spTBGCode=''</v>
      </c>
      <c r="I38" s="41" t="str">
        <f t="shared" si="1"/>
        <v>update physist set homehosp=1,egn='', sptid=(select sptid from spectype where spTBGCode=''), sptid2=(select sptid from spectype where spTBGCode='') where ph_id=''</v>
      </c>
      <c r="J38" s="63" t="s">
        <v>446</v>
      </c>
      <c r="K38" s="58" t="s">
        <v>185</v>
      </c>
      <c r="L38" s="58" t="s">
        <v>397</v>
      </c>
      <c r="M38" t="str">
        <f t="shared" si="2"/>
        <v>35 Детска кардиология</v>
      </c>
    </row>
    <row r="39" spans="1:13" ht="16.5" customHeight="1">
      <c r="A39" s="39"/>
      <c r="B39" s="55"/>
      <c r="C39" s="42"/>
      <c r="D39" s="42"/>
      <c r="E39" s="42"/>
      <c r="F39" s="42"/>
      <c r="G39" s="39"/>
      <c r="H39" s="43" t="str">
        <f t="shared" si="0"/>
        <v>insert into physist (ph_id,sptid, fname, sname, tname, uinl, egn, homehosp) select '',spTID,'','','','','',1 from spectype where spTBGCode=''</v>
      </c>
      <c r="I39" s="41" t="str">
        <f t="shared" si="1"/>
        <v>update physist set homehosp=1,egn='', sptid=(select sptid from spectype where spTBGCode=''), sptid2=(select sptid from spectype where spTBGCode='') where ph_id=''</v>
      </c>
      <c r="J39" s="63" t="s">
        <v>447</v>
      </c>
      <c r="K39" s="58" t="s">
        <v>189</v>
      </c>
      <c r="L39" s="58" t="s">
        <v>397</v>
      </c>
      <c r="M39" t="str">
        <f t="shared" si="2"/>
        <v>36 Детска пневмология и фтизиатрия</v>
      </c>
    </row>
    <row r="40" spans="1:13" ht="16.5" customHeight="1">
      <c r="A40" s="39"/>
      <c r="B40" s="55"/>
      <c r="C40" s="42"/>
      <c r="D40" s="42"/>
      <c r="E40" s="42"/>
      <c r="F40" s="42"/>
      <c r="G40" s="39"/>
      <c r="H40" s="43" t="str">
        <f t="shared" si="0"/>
        <v>insert into physist (ph_id,sptid, fname, sname, tname, uinl, egn, homehosp) select '',spTID,'','','','','',1 from spectype where spTBGCode=''</v>
      </c>
      <c r="I40" s="41" t="str">
        <f t="shared" si="1"/>
        <v>update physist set homehosp=1,egn='', sptid=(select sptid from spectype where spTBGCode=''), sptid2=(select sptid from spectype where spTBGCode='') where ph_id=''</v>
      </c>
      <c r="J40" s="63" t="s">
        <v>448</v>
      </c>
      <c r="K40" s="58" t="s">
        <v>204</v>
      </c>
      <c r="L40" s="58" t="s">
        <v>397</v>
      </c>
      <c r="M40" t="str">
        <f t="shared" si="2"/>
        <v>37 Клинична токсикология</v>
      </c>
    </row>
    <row r="41" spans="1:13" ht="16.5" customHeight="1">
      <c r="A41" s="39"/>
      <c r="B41" s="55"/>
      <c r="C41" s="42"/>
      <c r="D41" s="42"/>
      <c r="E41" s="42"/>
      <c r="F41" s="42"/>
      <c r="G41" s="39"/>
      <c r="H41" s="43" t="str">
        <f t="shared" si="0"/>
        <v>insert into physist (ph_id,sptid, fname, sname, tname, uinl, egn, homehosp) select '',spTID,'','','','','',1 from spectype where spTBGCode=''</v>
      </c>
      <c r="I41" s="41" t="str">
        <f t="shared" si="1"/>
        <v>update physist set homehosp=1,egn='', sptid=(select sptid from spectype where spTBGCode=''), sptid2=(select sptid from spectype where spTBGCode='') where ph_id=''</v>
      </c>
      <c r="J41" s="63" t="s">
        <v>449</v>
      </c>
      <c r="K41" s="58" t="s">
        <v>190</v>
      </c>
      <c r="L41" s="58" t="s">
        <v>397</v>
      </c>
      <c r="M41" t="str">
        <f t="shared" si="2"/>
        <v>38 Детска психиатрия</v>
      </c>
    </row>
    <row r="42" spans="1:13" ht="16.5" customHeight="1">
      <c r="A42" s="39"/>
      <c r="B42" s="55"/>
      <c r="C42" s="42"/>
      <c r="D42" s="42"/>
      <c r="E42" s="42"/>
      <c r="F42" s="42"/>
      <c r="G42" s="39"/>
      <c r="H42" s="43" t="str">
        <f t="shared" si="0"/>
        <v>insert into physist (ph_id,sptid, fname, sname, tname, uinl, egn, homehosp) select '',spTID,'','','','','',1 from spectype where spTBGCode=''</v>
      </c>
      <c r="I42" s="41" t="str">
        <f t="shared" si="1"/>
        <v>update physist set homehosp=1,egn='', sptid=(select sptid from spectype where spTBGCode=''), sptid2=(select sptid from spectype where spTBGCode='') where ph_id=''</v>
      </c>
      <c r="J42" s="63" t="s">
        <v>450</v>
      </c>
      <c r="K42" s="58" t="s">
        <v>191</v>
      </c>
      <c r="L42" s="58" t="s">
        <v>397</v>
      </c>
      <c r="M42" t="str">
        <f t="shared" si="2"/>
        <v>39 Детска ревматология</v>
      </c>
    </row>
    <row r="43" spans="1:13" ht="16.5" customHeight="1">
      <c r="A43" s="39"/>
      <c r="B43" s="55"/>
      <c r="C43" s="42"/>
      <c r="D43" s="42"/>
      <c r="E43" s="42"/>
      <c r="F43" s="42"/>
      <c r="G43" s="39"/>
      <c r="H43" s="43" t="str">
        <f t="shared" si="0"/>
        <v>insert into physist (ph_id,sptid, fname, sname, tname, uinl, egn, homehosp) select '',spTID,'','','','','',1 from spectype where spTBGCode=''</v>
      </c>
      <c r="I43" s="41" t="str">
        <f t="shared" si="1"/>
        <v>update physist set homehosp=1,egn='', sptid=(select sptid from spectype where spTBGCode=''), sptid2=(select sptid from spectype where spTBGCode='') where ph_id=''</v>
      </c>
      <c r="J43" s="63" t="s">
        <v>451</v>
      </c>
      <c r="K43" s="58" t="s">
        <v>229</v>
      </c>
      <c r="L43" s="58" t="s">
        <v>397</v>
      </c>
      <c r="M43" t="str">
        <f t="shared" si="2"/>
        <v>40 Трансфузионна хематология</v>
      </c>
    </row>
    <row r="44" spans="1:13" ht="16.5" customHeight="1">
      <c r="A44" s="39"/>
      <c r="B44" s="55"/>
      <c r="C44" s="42"/>
      <c r="D44" s="42"/>
      <c r="E44" s="42"/>
      <c r="F44" s="42"/>
      <c r="G44" s="39"/>
      <c r="H44" s="43" t="str">
        <f t="shared" si="0"/>
        <v>insert into physist (ph_id,sptid, fname, sname, tname, uinl, egn, homehosp) select '',spTID,'','','','','',1 from spectype where spTBGCode=''</v>
      </c>
      <c r="I44" s="41" t="str">
        <f t="shared" si="1"/>
        <v>update physist set homehosp=1,egn='', sptid=(select sptid from spectype where spTBGCode=''), sptid2=(select sptid from spectype where spTBGCode='') where ph_id=''</v>
      </c>
      <c r="J44" s="63" t="s">
        <v>452</v>
      </c>
      <c r="K44" s="58" t="s">
        <v>209</v>
      </c>
      <c r="L44" s="58" t="s">
        <v>397</v>
      </c>
      <c r="M44" t="str">
        <f t="shared" si="2"/>
        <v>41 Микробиология</v>
      </c>
    </row>
    <row r="45" spans="1:13" ht="16.5" customHeight="1">
      <c r="A45" s="39"/>
      <c r="B45" s="55"/>
      <c r="C45" s="42"/>
      <c r="D45" s="42"/>
      <c r="E45" s="42"/>
      <c r="F45" s="42"/>
      <c r="G45" s="39"/>
      <c r="H45" s="43" t="str">
        <f t="shared" si="0"/>
        <v>insert into physist (ph_id,sptid, fname, sname, tname, uinl, egn, homehosp) select '',spTID,'','','','','',1 from spectype where spTBGCode=''</v>
      </c>
      <c r="I45" s="41" t="str">
        <f t="shared" si="1"/>
        <v>update physist set homehosp=1,egn='', sptid=(select sptid from spectype where spTBGCode=''), sptid2=(select sptid from spectype where spTBGCode='') where ph_id=''</v>
      </c>
      <c r="J45" s="63" t="s">
        <v>453</v>
      </c>
      <c r="K45" s="58" t="s">
        <v>203</v>
      </c>
      <c r="L45" s="58" t="s">
        <v>397</v>
      </c>
      <c r="M45" t="str">
        <f t="shared" si="2"/>
        <v>43 Клинична патология</v>
      </c>
    </row>
    <row r="46" spans="1:13" ht="16.5" customHeight="1">
      <c r="A46" s="39"/>
      <c r="B46" s="55"/>
      <c r="C46" s="42"/>
      <c r="D46" s="42"/>
      <c r="E46" s="42"/>
      <c r="F46" s="42"/>
      <c r="G46" s="39"/>
      <c r="H46" s="43" t="str">
        <f t="shared" si="0"/>
        <v>insert into physist (ph_id,sptid, fname, sname, tname, uinl, egn, homehosp) select '',spTID,'','','','','',1 from spectype where spTBGCode=''</v>
      </c>
      <c r="I46" s="41" t="str">
        <f t="shared" si="1"/>
        <v>update physist set homehosp=1,egn='', sptid=(select sptid from spectype where spTBGCode=''), sptid2=(select sptid from spectype where spTBGCode='') where ph_id=''</v>
      </c>
      <c r="J46" s="63" t="s">
        <v>454</v>
      </c>
      <c r="K46" s="58" t="s">
        <v>179</v>
      </c>
      <c r="L46" s="58" t="s">
        <v>397</v>
      </c>
      <c r="M46" t="str">
        <f t="shared" si="2"/>
        <v>44 Вирусология</v>
      </c>
    </row>
    <row r="47" spans="1:13" ht="16.5" customHeight="1">
      <c r="A47" s="39"/>
      <c r="B47" s="55"/>
      <c r="C47" s="42"/>
      <c r="D47" s="42"/>
      <c r="E47" s="42"/>
      <c r="F47" s="42"/>
      <c r="G47" s="39"/>
      <c r="H47" s="43" t="str">
        <f t="shared" si="0"/>
        <v>insert into physist (ph_id,sptid, fname, sname, tname, uinl, egn, homehosp) select '',spTID,'','','','','',1 from spectype where spTBGCode=''</v>
      </c>
      <c r="I47" s="41" t="str">
        <f t="shared" si="1"/>
        <v>update physist set homehosp=1,egn='', sptid=(select sptid from spectype where spTBGCode=''), sptid2=(select sptid from spectype where spTBGCode='') where ph_id=''</v>
      </c>
      <c r="J47" s="63" t="s">
        <v>455</v>
      </c>
      <c r="K47" s="58" t="s">
        <v>201</v>
      </c>
      <c r="L47" s="58" t="s">
        <v>397</v>
      </c>
      <c r="M47" t="str">
        <f t="shared" si="2"/>
        <v>45 Клинична имунология</v>
      </c>
    </row>
    <row r="48" spans="1:13" ht="16.5" customHeight="1">
      <c r="A48" s="39"/>
      <c r="B48" s="55"/>
      <c r="C48" s="42"/>
      <c r="D48" s="42"/>
      <c r="E48" s="42"/>
      <c r="F48" s="42"/>
      <c r="G48" s="39"/>
      <c r="H48" s="43" t="str">
        <f t="shared" si="0"/>
        <v>insert into physist (ph_id,sptid, fname, sname, tname, uinl, egn, homehosp) select '',spTID,'','','','','',1 from spectype where spTBGCode=''</v>
      </c>
      <c r="I48" s="41" t="str">
        <f t="shared" si="1"/>
        <v>update physist set homehosp=1,egn='', sptid=(select sptid from spectype where spTBGCode=''), sptid2=(select sptid from spectype where spTBGCode='') where ph_id=''</v>
      </c>
      <c r="J48" s="63" t="s">
        <v>456</v>
      </c>
      <c r="K48" s="58" t="s">
        <v>214</v>
      </c>
      <c r="L48" s="58" t="s">
        <v>397</v>
      </c>
      <c r="M48" t="str">
        <f t="shared" si="2"/>
        <v>48 Нуклеарна медицина </v>
      </c>
    </row>
    <row r="49" spans="1:13" ht="16.5" customHeight="1">
      <c r="A49" s="39"/>
      <c r="B49" s="55"/>
      <c r="C49" s="42"/>
      <c r="D49" s="42"/>
      <c r="E49" s="42"/>
      <c r="F49" s="42"/>
      <c r="G49" s="39"/>
      <c r="H49" s="43" t="str">
        <f t="shared" si="0"/>
        <v>insert into physist (ph_id,sptid, fname, sname, tname, uinl, egn, homehosp) select '',spTID,'','','','','',1 from spectype where spTBGCode=''</v>
      </c>
      <c r="I49" s="41" t="str">
        <f t="shared" si="1"/>
        <v>update physist set homehosp=1,egn='', sptid=(select sptid from spectype where spTBGCode=''), sptid2=(select sptid from spectype where spTBGCode='') where ph_id=''</v>
      </c>
      <c r="J49" s="65" t="s">
        <v>457</v>
      </c>
      <c r="K49" s="59" t="s">
        <v>193</v>
      </c>
      <c r="L49" s="58" t="s">
        <v>397</v>
      </c>
      <c r="M49" t="str">
        <f t="shared" si="2"/>
        <v>50 Детска хирургия</v>
      </c>
    </row>
    <row r="50" spans="1:13" ht="16.5" customHeight="1">
      <c r="A50" s="39"/>
      <c r="B50" s="55"/>
      <c r="C50" s="42"/>
      <c r="D50" s="42"/>
      <c r="E50" s="42"/>
      <c r="F50" s="42"/>
      <c r="G50" s="39"/>
      <c r="H50" s="43" t="str">
        <f t="shared" si="0"/>
        <v>insert into physist (ph_id,sptid, fname, sname, tname, uinl, egn, homehosp) select '',spTID,'','','','','',1 from spectype where spTBGCode=''</v>
      </c>
      <c r="I50" s="41" t="str">
        <f t="shared" si="1"/>
        <v>update physist set homehosp=1,egn='', sptid=(select sptid from spectype where spTBGCode=''), sptid2=(select sptid from spectype where spTBGCode='') where ph_id=''</v>
      </c>
      <c r="J50" s="63" t="s">
        <v>458</v>
      </c>
      <c r="K50" s="58" t="s">
        <v>186</v>
      </c>
      <c r="L50" s="58" t="s">
        <v>397</v>
      </c>
      <c r="M50" t="str">
        <f t="shared" si="2"/>
        <v>51 Детска клинична хематология</v>
      </c>
    </row>
    <row r="51" spans="1:13" ht="16.5" customHeight="1">
      <c r="A51" s="39"/>
      <c r="B51" s="55"/>
      <c r="C51" s="42"/>
      <c r="D51" s="42"/>
      <c r="E51" s="42"/>
      <c r="F51" s="42"/>
      <c r="G51" s="39"/>
      <c r="H51" s="43" t="str">
        <f t="shared" si="0"/>
        <v>insert into physist (ph_id,sptid, fname, sname, tname, uinl, egn, homehosp) select '',spTID,'','','','','',1 from spectype where spTBGCode=''</v>
      </c>
      <c r="I51" s="41" t="str">
        <f t="shared" si="1"/>
        <v>update physist set homehosp=1,egn='', sptid=(select sptid from spectype where spTBGCode=''), sptid2=(select sptid from spectype where spTBGCode='') where ph_id=''</v>
      </c>
      <c r="J51" s="63" t="s">
        <v>459</v>
      </c>
      <c r="K51" s="58" t="s">
        <v>183</v>
      </c>
      <c r="L51" s="58" t="s">
        <v>397</v>
      </c>
      <c r="M51" t="str">
        <f t="shared" si="2"/>
        <v>52 Детска гастроентерология</v>
      </c>
    </row>
    <row r="52" spans="1:13" ht="16.5" customHeight="1">
      <c r="A52" s="39"/>
      <c r="B52" s="55"/>
      <c r="C52" s="42"/>
      <c r="D52" s="42"/>
      <c r="E52" s="42"/>
      <c r="F52" s="42"/>
      <c r="G52" s="39"/>
      <c r="H52" s="43" t="str">
        <f t="shared" si="0"/>
        <v>insert into physist (ph_id,sptid, fname, sname, tname, uinl, egn, homehosp) select '',spTID,'','','','','',1 from spectype where spTBGCode=''</v>
      </c>
      <c r="I52" s="41" t="str">
        <f t="shared" si="1"/>
        <v>update physist set homehosp=1,egn='', sptid=(select sptid from spectype where spTBGCode=''), sptid2=(select sptid from spectype where spTBGCode='') where ph_id=''</v>
      </c>
      <c r="J52" s="63" t="s">
        <v>460</v>
      </c>
      <c r="K52" s="58" t="s">
        <v>188</v>
      </c>
      <c r="L52" s="58" t="s">
        <v>397</v>
      </c>
      <c r="M52" t="str">
        <f t="shared" si="2"/>
        <v>53 Детска нефрология</v>
      </c>
    </row>
    <row r="53" spans="1:13" ht="16.5" customHeight="1">
      <c r="A53" s="39"/>
      <c r="B53" s="55"/>
      <c r="C53" s="42"/>
      <c r="D53" s="42"/>
      <c r="E53" s="42"/>
      <c r="F53" s="42"/>
      <c r="G53" s="39"/>
      <c r="H53" s="43" t="str">
        <f t="shared" si="0"/>
        <v>insert into physist (ph_id,sptid, fname, sname, tname, uinl, egn, homehosp) select '',spTID,'','','','','',1 from spectype where spTBGCode=''</v>
      </c>
      <c r="I53" s="41" t="str">
        <f t="shared" si="1"/>
        <v>update physist set homehosp=1,egn='', sptid=(select sptid from spectype where spTBGCode=''), sptid2=(select sptid from spectype where spTBGCode='') where ph_id=''</v>
      </c>
      <c r="J53" s="63" t="s">
        <v>461</v>
      </c>
      <c r="K53" s="58" t="s">
        <v>187</v>
      </c>
      <c r="L53" s="58" t="s">
        <v>397</v>
      </c>
      <c r="M53" t="str">
        <f t="shared" si="2"/>
        <v>54 Детска неврология</v>
      </c>
    </row>
    <row r="54" spans="1:13" ht="16.5" customHeight="1">
      <c r="A54" s="39"/>
      <c r="B54" s="55"/>
      <c r="C54" s="42"/>
      <c r="D54" s="42"/>
      <c r="E54" s="42"/>
      <c r="F54" s="42"/>
      <c r="G54" s="39"/>
      <c r="H54" s="43" t="str">
        <f t="shared" si="0"/>
        <v>insert into physist (ph_id,sptid, fname, sname, tname, uinl, egn, homehosp) select '',spTID,'','','','','',1 from spectype where spTBGCode=''</v>
      </c>
      <c r="I54" s="41" t="str">
        <f t="shared" si="1"/>
        <v>update physist set homehosp=1,egn='', sptid=(select sptid from spectype where spTBGCode=''), sptid2=(select sptid from spectype where spTBGCode='') where ph_id=''</v>
      </c>
      <c r="J54" s="63" t="s">
        <v>462</v>
      </c>
      <c r="K54" s="58" t="s">
        <v>207</v>
      </c>
      <c r="L54" s="58" t="s">
        <v>397</v>
      </c>
      <c r="M54" t="str">
        <f t="shared" si="2"/>
        <v>55 Лицево-челюстна хирургия</v>
      </c>
    </row>
    <row r="55" spans="1:13" ht="16.5" customHeight="1">
      <c r="A55" s="39"/>
      <c r="B55" s="55"/>
      <c r="C55" s="42"/>
      <c r="D55" s="42"/>
      <c r="E55" s="42"/>
      <c r="F55" s="42"/>
      <c r="G55" s="39"/>
      <c r="H55" s="43" t="str">
        <f t="shared" si="0"/>
        <v>insert into physist (ph_id,sptid, fname, sname, tname, uinl, egn, homehosp) select '',spTID,'','','','','',1 from spectype where spTBGCode=''</v>
      </c>
      <c r="I55" s="41" t="str">
        <f t="shared" si="1"/>
        <v>update physist set homehosp=1,egn='', sptid=(select sptid from spectype where spTBGCode=''), sptid2=(select sptid from spectype where spTBGCode='') where ph_id=''</v>
      </c>
      <c r="J55" s="63" t="s">
        <v>463</v>
      </c>
      <c r="K55" s="58" t="s">
        <v>211</v>
      </c>
      <c r="L55" s="58" t="s">
        <v>397</v>
      </c>
      <c r="M55" t="str">
        <f t="shared" si="2"/>
        <v>56 Неонатология</v>
      </c>
    </row>
    <row r="56" spans="1:13" ht="16.5" customHeight="1">
      <c r="A56" s="39"/>
      <c r="B56" s="55"/>
      <c r="C56" s="42"/>
      <c r="D56" s="42"/>
      <c r="E56" s="42"/>
      <c r="F56" s="42"/>
      <c r="G56" s="39"/>
      <c r="H56" s="43" t="str">
        <f t="shared" si="0"/>
        <v>insert into physist (ph_id,sptid, fname, sname, tname, uinl, egn, homehosp) select '',spTID,'','','','','',1 from spectype where spTBGCode=''</v>
      </c>
      <c r="I56" s="41" t="str">
        <f t="shared" si="1"/>
        <v>update physist set homehosp=1,egn='', sptid=(select sptid from spectype where spTBGCode=''), sptid2=(select sptid from spectype where spTBGCode='') where ph_id=''</v>
      </c>
      <c r="J56" s="63" t="s">
        <v>464</v>
      </c>
      <c r="K56" s="58" t="s">
        <v>216</v>
      </c>
      <c r="L56" s="58" t="s">
        <v>397</v>
      </c>
      <c r="M56" t="str">
        <f t="shared" si="2"/>
        <v>60 Обща стоматология</v>
      </c>
    </row>
    <row r="57" spans="1:13" ht="16.5" customHeight="1">
      <c r="A57" s="39"/>
      <c r="B57" s="55"/>
      <c r="C57" s="42"/>
      <c r="D57" s="42"/>
      <c r="E57" s="42"/>
      <c r="F57" s="42"/>
      <c r="G57" s="39"/>
      <c r="H57" s="43" t="str">
        <f t="shared" si="0"/>
        <v>insert into physist (ph_id,sptid, fname, sname, tname, uinl, egn, homehosp) select '',spTID,'','','','','',1 from spectype where spTBGCode=''</v>
      </c>
      <c r="I57" s="41" t="str">
        <f t="shared" si="1"/>
        <v>update physist set homehosp=1,egn='', sptid=(select sptid from spectype where spTBGCode=''), sptid2=(select sptid from spectype where spTBGCode='') where ph_id=''</v>
      </c>
      <c r="J57" s="65" t="s">
        <v>465</v>
      </c>
      <c r="K57" s="59" t="s">
        <v>192</v>
      </c>
      <c r="L57" s="58" t="s">
        <v>397</v>
      </c>
      <c r="M57" t="str">
        <f t="shared" si="2"/>
        <v>61 Детска стоматология</v>
      </c>
    </row>
    <row r="58" spans="1:13" ht="16.5" customHeight="1">
      <c r="A58" s="39"/>
      <c r="B58" s="55"/>
      <c r="C58" s="42"/>
      <c r="D58" s="42"/>
      <c r="E58" s="42"/>
      <c r="F58" s="42"/>
      <c r="G58" s="39"/>
      <c r="H58" s="43" t="str">
        <f t="shared" si="0"/>
        <v>insert into physist (ph_id,sptid, fname, sname, tname, uinl, egn, homehosp) select '',spTID,'','','','','',1 from spectype where spTBGCode=''</v>
      </c>
      <c r="I58" s="41" t="str">
        <f t="shared" si="1"/>
        <v>update physist set homehosp=1,egn='', sptid=(select sptid from spectype where spTBGCode=''), sptid2=(select sptid from spectype where spTBGCode='') where ph_id=''</v>
      </c>
      <c r="J58" s="65" t="s">
        <v>466</v>
      </c>
      <c r="K58" s="59" t="s">
        <v>220</v>
      </c>
      <c r="L58" s="58" t="s">
        <v>397</v>
      </c>
      <c r="M58" t="str">
        <f t="shared" si="2"/>
        <v>62 Орална хирургия</v>
      </c>
    </row>
    <row r="59" spans="1:13" ht="16.5" customHeight="1">
      <c r="A59" s="39"/>
      <c r="B59" s="55"/>
      <c r="C59" s="42"/>
      <c r="D59" s="42"/>
      <c r="E59" s="42"/>
      <c r="F59" s="42"/>
      <c r="G59" s="39"/>
      <c r="H59" s="43" t="str">
        <f t="shared" si="0"/>
        <v>insert into physist (ph_id,sptid, fname, sname, tname, uinl, egn, homehosp) select '',spTID,'','','','','',1 from spectype where spTBGCode=''</v>
      </c>
      <c r="I59" s="41" t="str">
        <f t="shared" si="1"/>
        <v>update physist set homehosp=1,egn='', sptid=(select sptid from spectype where spTBGCode=''), sptid2=(select sptid from spectype where spTBGCode='') where ph_id=''</v>
      </c>
      <c r="J59" s="65" t="s">
        <v>467</v>
      </c>
      <c r="K59" s="60" t="s">
        <v>468</v>
      </c>
      <c r="L59" s="58" t="s">
        <v>397</v>
      </c>
      <c r="M59" t="str">
        <f t="shared" si="2"/>
        <v>63 Стоматолог-протеик</v>
      </c>
    </row>
    <row r="60" spans="1:13" ht="16.5" customHeight="1">
      <c r="A60" s="39"/>
      <c r="B60" s="55"/>
      <c r="C60" s="42"/>
      <c r="D60" s="42"/>
      <c r="E60" s="42"/>
      <c r="F60" s="42"/>
      <c r="G60" s="39"/>
      <c r="H60" s="43" t="str">
        <f t="shared" si="0"/>
        <v>insert into physist (ph_id,sptid, fname, sname, tname, uinl, egn, homehosp) select '',spTID,'','','','','',1 from spectype where spTBGCode=''</v>
      </c>
      <c r="I60" s="41" t="str">
        <f t="shared" si="1"/>
        <v>update physist set homehosp=1,egn='', sptid=(select sptid from spectype where spTBGCode=''), sptid2=(select sptid from spectype where spTBGCode='') where ph_id=''</v>
      </c>
      <c r="J60" s="68" t="s">
        <v>469</v>
      </c>
      <c r="K60" s="60" t="s">
        <v>218</v>
      </c>
      <c r="L60" s="58" t="s">
        <v>397</v>
      </c>
      <c r="M60" t="str">
        <f t="shared" si="2"/>
        <v>64 Общопрактикуващ стоматолог без придобита специалност</v>
      </c>
    </row>
    <row r="61" spans="1:13" ht="16.5" customHeight="1">
      <c r="A61" s="39"/>
      <c r="B61" s="55"/>
      <c r="C61" s="42"/>
      <c r="D61" s="42"/>
      <c r="E61" s="42"/>
      <c r="F61" s="42"/>
      <c r="G61" s="39"/>
      <c r="H61" s="43" t="str">
        <f t="shared" si="0"/>
        <v>insert into physist (ph_id,sptid, fname, sname, tname, uinl, egn, homehosp) select '',spTID,'','','','','',1 from spectype where spTBGCode=''</v>
      </c>
      <c r="I61" s="41" t="str">
        <f t="shared" si="1"/>
        <v>update physist set homehosp=1,egn='', sptid=(select sptid from spectype where spTBGCode=''), sptid2=(select sptid from spectype where spTBGCode='') where ph_id=''</v>
      </c>
      <c r="J61" s="68" t="s">
        <v>470</v>
      </c>
      <c r="K61" s="60" t="s">
        <v>471</v>
      </c>
      <c r="L61" s="58" t="s">
        <v>397</v>
      </c>
      <c r="M61" t="str">
        <f t="shared" si="2"/>
        <v>65 Ортодонтия</v>
      </c>
    </row>
    <row r="62" spans="1:13" ht="16.5" customHeight="1">
      <c r="A62" s="39"/>
      <c r="B62" s="55"/>
      <c r="C62" s="42"/>
      <c r="D62" s="42"/>
      <c r="E62" s="42"/>
      <c r="F62" s="42"/>
      <c r="G62" s="39"/>
      <c r="H62" s="43" t="str">
        <f t="shared" si="0"/>
        <v>insert into physist (ph_id,sptid, fname, sname, tname, uinl, egn, homehosp) select '',spTID,'','','','','',1 from spectype where spTBGCode=''</v>
      </c>
      <c r="I62" s="41" t="str">
        <f t="shared" si="1"/>
        <v>update physist set homehosp=1,egn='', sptid=(select sptid from spectype where spTBGCode=''), sptid2=(select sptid from spectype where spTBGCode='') where ph_id=''</v>
      </c>
      <c r="J62" s="69" t="s">
        <v>472</v>
      </c>
      <c r="K62" s="44" t="s">
        <v>207</v>
      </c>
      <c r="L62" s="58" t="s">
        <v>397</v>
      </c>
      <c r="M62" t="str">
        <f t="shared" si="2"/>
        <v>68 Лицево-челюстна хирургия</v>
      </c>
    </row>
    <row r="63" spans="1:13" ht="16.5" customHeight="1">
      <c r="A63" s="39"/>
      <c r="B63" s="55"/>
      <c r="C63" s="42"/>
      <c r="D63" s="42"/>
      <c r="E63" s="42"/>
      <c r="F63" s="42"/>
      <c r="G63" s="39"/>
      <c r="H63" s="43" t="str">
        <f t="shared" si="0"/>
        <v>insert into physist (ph_id,sptid, fname, sname, tname, uinl, egn, homehosp) select '',spTID,'','','','','',1 from spectype where spTBGCode=''</v>
      </c>
      <c r="I63" s="41" t="str">
        <f t="shared" si="1"/>
        <v>update physist set homehosp=1,egn='', sptid=(select sptid from spectype where spTBGCode=''), sptid2=(select sptid from spectype where spTBGCode='') where ph_id=''</v>
      </c>
      <c r="J63" s="69" t="s">
        <v>473</v>
      </c>
      <c r="K63" s="44" t="s">
        <v>474</v>
      </c>
      <c r="L63" s="58" t="s">
        <v>397</v>
      </c>
      <c r="M63" t="str">
        <f t="shared" si="2"/>
        <v>69 Пластична хирургия</v>
      </c>
    </row>
    <row r="64" spans="1:13" ht="16.5" customHeight="1">
      <c r="A64" s="39"/>
      <c r="B64" s="55"/>
      <c r="C64" s="42"/>
      <c r="D64" s="42"/>
      <c r="E64" s="42"/>
      <c r="F64" s="42"/>
      <c r="G64" s="39"/>
      <c r="H64" s="43" t="str">
        <f t="shared" si="0"/>
        <v>insert into physist (ph_id,sptid, fname, sname, tname, uinl, egn, homehosp) select '',spTID,'','','','','',1 from spectype where spTBGCode=''</v>
      </c>
      <c r="I64" s="41" t="str">
        <f t="shared" si="1"/>
        <v>update physist set homehosp=1,egn='', sptid=(select sptid from spectype where spTBGCode=''), sptid2=(select sptid from spectype where spTBGCode='') where ph_id=''</v>
      </c>
      <c r="J64" s="66"/>
      <c r="K64" s="44" t="s">
        <v>435</v>
      </c>
      <c r="L64" s="58" t="s">
        <v>397</v>
      </c>
      <c r="M64" t="str">
        <f t="shared" si="2"/>
        <v> Без специалност</v>
      </c>
    </row>
    <row r="65" spans="1:13" ht="16.5" customHeight="1">
      <c r="A65" s="39"/>
      <c r="B65" s="55"/>
      <c r="C65" s="42"/>
      <c r="D65" s="42"/>
      <c r="E65" s="42"/>
      <c r="F65" s="42"/>
      <c r="G65" s="39"/>
      <c r="H65" s="43" t="str">
        <f t="shared" si="0"/>
        <v>insert into physist (ph_id,sptid, fname, sname, tname, uinl, egn, homehosp) select '',spTID,'','','','','',1 from spectype where spTBGCode=''</v>
      </c>
      <c r="I65" s="41" t="str">
        <f t="shared" si="1"/>
        <v>update physist set homehosp=1,egn='', sptid=(select sptid from spectype where spTBGCode=''), sptid2=(select sptid from spectype where spTBGCode='') where ph_id=''</v>
      </c>
      <c r="J65" s="66"/>
      <c r="K65" s="44" t="s">
        <v>436</v>
      </c>
      <c r="L65" s="58" t="s">
        <v>397</v>
      </c>
      <c r="M65" t="str">
        <f t="shared" si="2"/>
        <v> Дерматология и Венерология</v>
      </c>
    </row>
    <row r="66" spans="1:13" ht="16.5" customHeight="1">
      <c r="A66" s="39"/>
      <c r="B66" s="55"/>
      <c r="C66" s="42"/>
      <c r="D66" s="42"/>
      <c r="E66" s="42"/>
      <c r="F66" s="42"/>
      <c r="G66" s="39"/>
      <c r="H66" s="43" t="str">
        <f t="shared" si="0"/>
        <v>insert into physist (ph_id,sptid, fname, sname, tname, uinl, egn, homehosp) select '',spTID,'','','','','',1 from spectype where spTBGCode=''</v>
      </c>
      <c r="I66" s="41" t="str">
        <f t="shared" si="1"/>
        <v>update physist set homehosp=1,egn='', sptid=(select sptid from spectype where spTBGCode=''), sptid2=(select sptid from spectype where spTBGCode='') where ph_id=''</v>
      </c>
      <c r="J66" s="66"/>
      <c r="K66" s="44" t="s">
        <v>437</v>
      </c>
      <c r="L66" s="58" t="s">
        <v>397</v>
      </c>
      <c r="M66" t="str">
        <f t="shared" si="2"/>
        <v> Клинична психология</v>
      </c>
    </row>
    <row r="67" spans="1:12" ht="16.5" customHeight="1">
      <c r="A67" s="39"/>
      <c r="B67" s="55"/>
      <c r="C67" s="42"/>
      <c r="D67" s="42"/>
      <c r="E67" s="42"/>
      <c r="F67" s="42"/>
      <c r="G67" s="39"/>
      <c r="H67" s="43" t="str">
        <f t="shared" si="0"/>
        <v>insert into physist (ph_id,sptid, fname, sname, tname, uinl, egn, homehosp) select '',spTID,'','','','','',1 from spectype where spTBGCode=''</v>
      </c>
      <c r="I67" s="41" t="str">
        <f t="shared" si="1"/>
        <v>update physist set homehosp=1,egn='', sptid=(select sptid from spectype where spTBGCode=''), sptid2=(select sptid from spectype where spTBGCode='') where ph_id=''</v>
      </c>
      <c r="J67" s="66"/>
      <c r="K67" s="44"/>
      <c r="L67" s="44"/>
    </row>
    <row r="68" spans="1:12" ht="16.5" customHeight="1">
      <c r="A68" s="39"/>
      <c r="B68" s="55"/>
      <c r="C68" s="42"/>
      <c r="D68" s="42"/>
      <c r="E68" s="42"/>
      <c r="F68" s="42"/>
      <c r="G68" s="39"/>
      <c r="H68" s="43" t="str">
        <f t="shared" si="0"/>
        <v>insert into physist (ph_id,sptid, fname, sname, tname, uinl, egn, homehosp) select '',spTID,'','','','','',1 from spectype where spTBGCode=''</v>
      </c>
      <c r="I68" s="41" t="str">
        <f t="shared" si="1"/>
        <v>update physist set homehosp=1,egn='', sptid=(select sptid from spectype where spTBGCode=''), sptid2=(select sptid from spectype where spTBGCode='') where ph_id=''</v>
      </c>
      <c r="J68" s="66"/>
      <c r="K68" s="44"/>
      <c r="L68" s="44"/>
    </row>
    <row r="69" spans="1:12" ht="16.5" customHeight="1">
      <c r="A69" s="39"/>
      <c r="B69" s="55"/>
      <c r="C69" s="42"/>
      <c r="D69" s="42"/>
      <c r="E69" s="42"/>
      <c r="F69" s="42"/>
      <c r="G69" s="39"/>
      <c r="H69" s="43" t="str">
        <f t="shared" si="0"/>
        <v>insert into physist (ph_id,sptid, fname, sname, tname, uinl, egn, homehosp) select '',spTID,'','','','','',1 from spectype where spTBGCode=''</v>
      </c>
      <c r="I69" s="41" t="str">
        <f t="shared" si="1"/>
        <v>update physist set homehosp=1,egn='', sptid=(select sptid from spectype where spTBGCode=''), sptid2=(select sptid from spectype where spTBGCode='') where ph_id=''</v>
      </c>
      <c r="J69" s="66"/>
      <c r="K69" s="44"/>
      <c r="L69" s="44"/>
    </row>
    <row r="70" spans="1:12" ht="16.5" customHeight="1">
      <c r="A70" s="39"/>
      <c r="B70" s="55"/>
      <c r="C70" s="42"/>
      <c r="D70" s="42"/>
      <c r="E70" s="42"/>
      <c r="F70" s="42"/>
      <c r="G70" s="39"/>
      <c r="H70" s="43" t="str">
        <f aca="true" t="shared" si="3" ref="H70:H102">CONCATENATE("insert into physist (ph_id,sptid, fname, sname, tname, uinl, egn, homehosp) select '",B70,"',","spTID",",'",C70,"','",D70,"','",E70,"','",B70,"','",F70,"',1 from spectype where spTBGCode='",LEFT(A70,2),"'")</f>
        <v>insert into physist (ph_id,sptid, fname, sname, tname, uinl, egn, homehosp) select '',spTID,'','','','','',1 from spectype where spTBGCode=''</v>
      </c>
      <c r="I70" s="41" t="str">
        <f aca="true" t="shared" si="4" ref="I70:I102">CONCATENATE("update physist set homehosp=1,egn='",F70,"', sptid=(select sptid from spectype where spTBGCode='",LEFT(A70,2),"'), sptid2=(select sptid from spectype where spTBGCode='",LEFT(G70,2),"') where ph_id='",B70,"'")</f>
        <v>update physist set homehosp=1,egn='', sptid=(select sptid from spectype where spTBGCode=''), sptid2=(select sptid from spectype where spTBGCode='') where ph_id=''</v>
      </c>
      <c r="J70" s="66"/>
      <c r="K70" s="44"/>
      <c r="L70" s="44"/>
    </row>
    <row r="71" spans="1:12" ht="16.5" customHeight="1">
      <c r="A71" s="39"/>
      <c r="B71" s="55"/>
      <c r="C71" s="42"/>
      <c r="D71" s="42"/>
      <c r="E71" s="42"/>
      <c r="F71" s="42"/>
      <c r="G71" s="39"/>
      <c r="H71" s="43" t="str">
        <f t="shared" si="3"/>
        <v>insert into physist (ph_id,sptid, fname, sname, tname, uinl, egn, homehosp) select '',spTID,'','','','','',1 from spectype where spTBGCode=''</v>
      </c>
      <c r="I71" s="41" t="str">
        <f t="shared" si="4"/>
        <v>update physist set homehosp=1,egn='', sptid=(select sptid from spectype where spTBGCode=''), sptid2=(select sptid from spectype where spTBGCode='') where ph_id=''</v>
      </c>
      <c r="J71" s="66"/>
      <c r="K71" s="44"/>
      <c r="L71" s="44"/>
    </row>
    <row r="72" spans="1:12" ht="16.5" customHeight="1">
      <c r="A72" s="39"/>
      <c r="B72" s="55"/>
      <c r="C72" s="42"/>
      <c r="D72" s="42"/>
      <c r="E72" s="42"/>
      <c r="F72" s="42"/>
      <c r="G72" s="39"/>
      <c r="H72" s="43" t="str">
        <f t="shared" si="3"/>
        <v>insert into physist (ph_id,sptid, fname, sname, tname, uinl, egn, homehosp) select '',spTID,'','','','','',1 from spectype where spTBGCode=''</v>
      </c>
      <c r="I72" s="41" t="str">
        <f t="shared" si="4"/>
        <v>update physist set homehosp=1,egn='', sptid=(select sptid from spectype where spTBGCode=''), sptid2=(select sptid from spectype where spTBGCode='') where ph_id=''</v>
      </c>
      <c r="J72" s="66"/>
      <c r="K72" s="44"/>
      <c r="L72" s="44"/>
    </row>
    <row r="73" spans="1:12" ht="16.5" customHeight="1">
      <c r="A73" s="39"/>
      <c r="B73" s="55"/>
      <c r="C73" s="42"/>
      <c r="D73" s="42"/>
      <c r="E73" s="42"/>
      <c r="F73" s="42"/>
      <c r="G73" s="39"/>
      <c r="H73" s="43" t="str">
        <f t="shared" si="3"/>
        <v>insert into physist (ph_id,sptid, fname, sname, tname, uinl, egn, homehosp) select '',spTID,'','','','','',1 from spectype where spTBGCode=''</v>
      </c>
      <c r="I73" s="41" t="str">
        <f t="shared" si="4"/>
        <v>update physist set homehosp=1,egn='', sptid=(select sptid from spectype where spTBGCode=''), sptid2=(select sptid from spectype where spTBGCode='') where ph_id=''</v>
      </c>
      <c r="J73" s="66"/>
      <c r="K73" s="44"/>
      <c r="L73" s="44"/>
    </row>
    <row r="74" spans="1:12" ht="16.5" customHeight="1">
      <c r="A74" s="39"/>
      <c r="B74" s="55"/>
      <c r="C74" s="42"/>
      <c r="D74" s="42"/>
      <c r="E74" s="42"/>
      <c r="F74" s="42"/>
      <c r="G74" s="39"/>
      <c r="H74" s="43" t="str">
        <f t="shared" si="3"/>
        <v>insert into physist (ph_id,sptid, fname, sname, tname, uinl, egn, homehosp) select '',spTID,'','','','','',1 from spectype where spTBGCode=''</v>
      </c>
      <c r="I74" s="41" t="str">
        <f t="shared" si="4"/>
        <v>update physist set homehosp=1,egn='', sptid=(select sptid from spectype where spTBGCode=''), sptid2=(select sptid from spectype where spTBGCode='') where ph_id=''</v>
      </c>
      <c r="J74" s="66"/>
      <c r="K74" s="44"/>
      <c r="L74" s="44"/>
    </row>
    <row r="75" spans="1:12" ht="16.5" customHeight="1">
      <c r="A75" s="39"/>
      <c r="B75" s="55"/>
      <c r="C75" s="42"/>
      <c r="D75" s="42"/>
      <c r="E75" s="42"/>
      <c r="F75" s="42"/>
      <c r="G75" s="39"/>
      <c r="H75" s="43" t="str">
        <f t="shared" si="3"/>
        <v>insert into physist (ph_id,sptid, fname, sname, tname, uinl, egn, homehosp) select '',spTID,'','','','','',1 from spectype where spTBGCode=''</v>
      </c>
      <c r="I75" s="41" t="str">
        <f t="shared" si="4"/>
        <v>update physist set homehosp=1,egn='', sptid=(select sptid from spectype where spTBGCode=''), sptid2=(select sptid from spectype where spTBGCode='') where ph_id=''</v>
      </c>
      <c r="J75" s="66"/>
      <c r="K75" s="44"/>
      <c r="L75" s="44"/>
    </row>
    <row r="76" spans="1:12" ht="16.5" customHeight="1">
      <c r="A76" s="39"/>
      <c r="B76" s="55"/>
      <c r="C76" s="42"/>
      <c r="D76" s="42"/>
      <c r="E76" s="42"/>
      <c r="F76" s="42"/>
      <c r="G76" s="39"/>
      <c r="H76" s="43" t="str">
        <f t="shared" si="3"/>
        <v>insert into physist (ph_id,sptid, fname, sname, tname, uinl, egn, homehosp) select '',spTID,'','','','','',1 from spectype where spTBGCode=''</v>
      </c>
      <c r="I76" s="41" t="str">
        <f t="shared" si="4"/>
        <v>update physist set homehosp=1,egn='', sptid=(select sptid from spectype where spTBGCode=''), sptid2=(select sptid from spectype where spTBGCode='') where ph_id=''</v>
      </c>
      <c r="J76" s="66"/>
      <c r="K76" s="44"/>
      <c r="L76" s="44"/>
    </row>
    <row r="77" spans="1:12" ht="16.5" customHeight="1">
      <c r="A77" s="39"/>
      <c r="B77" s="55"/>
      <c r="C77" s="42"/>
      <c r="D77" s="42"/>
      <c r="E77" s="42"/>
      <c r="F77" s="42"/>
      <c r="G77" s="39"/>
      <c r="H77" s="43" t="str">
        <f t="shared" si="3"/>
        <v>insert into physist (ph_id,sptid, fname, sname, tname, uinl, egn, homehosp) select '',spTID,'','','','','',1 from spectype where spTBGCode=''</v>
      </c>
      <c r="I77" s="41" t="str">
        <f t="shared" si="4"/>
        <v>update physist set homehosp=1,egn='', sptid=(select sptid from spectype where spTBGCode=''), sptid2=(select sptid from spectype where spTBGCode='') where ph_id=''</v>
      </c>
      <c r="J77" s="66"/>
      <c r="K77" s="44"/>
      <c r="L77" s="44"/>
    </row>
    <row r="78" spans="1:12" ht="16.5" customHeight="1">
      <c r="A78" s="39"/>
      <c r="B78" s="55"/>
      <c r="C78" s="42"/>
      <c r="D78" s="42"/>
      <c r="E78" s="42"/>
      <c r="F78" s="42"/>
      <c r="G78" s="39"/>
      <c r="H78" s="43" t="str">
        <f t="shared" si="3"/>
        <v>insert into physist (ph_id,sptid, fname, sname, tname, uinl, egn, homehosp) select '',spTID,'','','','','',1 from spectype where spTBGCode=''</v>
      </c>
      <c r="I78" s="41" t="str">
        <f t="shared" si="4"/>
        <v>update physist set homehosp=1,egn='', sptid=(select sptid from spectype where spTBGCode=''), sptid2=(select sptid from spectype where spTBGCode='') where ph_id=''</v>
      </c>
      <c r="J78" s="66"/>
      <c r="K78" s="44"/>
      <c r="L78" s="44"/>
    </row>
    <row r="79" spans="1:12" ht="16.5" customHeight="1">
      <c r="A79" s="39"/>
      <c r="B79" s="55"/>
      <c r="C79" s="42"/>
      <c r="D79" s="42"/>
      <c r="E79" s="42"/>
      <c r="F79" s="42"/>
      <c r="G79" s="39"/>
      <c r="H79" s="43" t="str">
        <f t="shared" si="3"/>
        <v>insert into physist (ph_id,sptid, fname, sname, tname, uinl, egn, homehosp) select '',spTID,'','','','','',1 from spectype where spTBGCode=''</v>
      </c>
      <c r="I79" s="41" t="str">
        <f t="shared" si="4"/>
        <v>update physist set homehosp=1,egn='', sptid=(select sptid from spectype where spTBGCode=''), sptid2=(select sptid from spectype where spTBGCode='') where ph_id=''</v>
      </c>
      <c r="J79" s="66"/>
      <c r="K79" s="44"/>
      <c r="L79" s="44"/>
    </row>
    <row r="80" spans="1:12" ht="16.5" customHeight="1">
      <c r="A80" s="39"/>
      <c r="B80" s="55"/>
      <c r="C80" s="42"/>
      <c r="D80" s="42"/>
      <c r="E80" s="42"/>
      <c r="F80" s="42"/>
      <c r="G80" s="39"/>
      <c r="H80" s="43" t="str">
        <f t="shared" si="3"/>
        <v>insert into physist (ph_id,sptid, fname, sname, tname, uinl, egn, homehosp) select '',spTID,'','','','','',1 from spectype where spTBGCode=''</v>
      </c>
      <c r="I80" s="41" t="str">
        <f t="shared" si="4"/>
        <v>update physist set homehosp=1,egn='', sptid=(select sptid from spectype where spTBGCode=''), sptid2=(select sptid from spectype where spTBGCode='') where ph_id=''</v>
      </c>
      <c r="J80" s="66"/>
      <c r="K80" s="44"/>
      <c r="L80" s="44"/>
    </row>
    <row r="81" spans="1:12" ht="16.5" customHeight="1">
      <c r="A81" s="39"/>
      <c r="B81" s="55"/>
      <c r="C81" s="42"/>
      <c r="D81" s="42"/>
      <c r="E81" s="42"/>
      <c r="F81" s="42"/>
      <c r="G81" s="39"/>
      <c r="H81" s="43" t="str">
        <f t="shared" si="3"/>
        <v>insert into physist (ph_id,sptid, fname, sname, tname, uinl, egn, homehosp) select '',spTID,'','','','','',1 from spectype where spTBGCode=''</v>
      </c>
      <c r="I81" s="41" t="str">
        <f t="shared" si="4"/>
        <v>update physist set homehosp=1,egn='', sptid=(select sptid from spectype where spTBGCode=''), sptid2=(select sptid from spectype where spTBGCode='') where ph_id=''</v>
      </c>
      <c r="J81" s="66"/>
      <c r="K81" s="44"/>
      <c r="L81" s="44"/>
    </row>
    <row r="82" spans="1:12" ht="16.5" customHeight="1">
      <c r="A82" s="39"/>
      <c r="B82" s="55"/>
      <c r="C82" s="42"/>
      <c r="D82" s="42"/>
      <c r="E82" s="42"/>
      <c r="F82" s="42"/>
      <c r="G82" s="39"/>
      <c r="H82" s="43" t="str">
        <f t="shared" si="3"/>
        <v>insert into physist (ph_id,sptid, fname, sname, tname, uinl, egn, homehosp) select '',spTID,'','','','','',1 from spectype where spTBGCode=''</v>
      </c>
      <c r="I82" s="41" t="str">
        <f t="shared" si="4"/>
        <v>update physist set homehosp=1,egn='', sptid=(select sptid from spectype where spTBGCode=''), sptid2=(select sptid from spectype where spTBGCode='') where ph_id=''</v>
      </c>
      <c r="J82" s="66"/>
      <c r="K82" s="44"/>
      <c r="L82" s="44"/>
    </row>
    <row r="83" spans="1:12" ht="16.5" customHeight="1">
      <c r="A83" s="39"/>
      <c r="B83" s="55"/>
      <c r="C83" s="42"/>
      <c r="D83" s="42"/>
      <c r="E83" s="42"/>
      <c r="F83" s="42"/>
      <c r="G83" s="39"/>
      <c r="H83" s="43" t="str">
        <f t="shared" si="3"/>
        <v>insert into physist (ph_id,sptid, fname, sname, tname, uinl, egn, homehosp) select '',spTID,'','','','','',1 from spectype where spTBGCode=''</v>
      </c>
      <c r="I83" s="41" t="str">
        <f t="shared" si="4"/>
        <v>update physist set homehosp=1,egn='', sptid=(select sptid from spectype where spTBGCode=''), sptid2=(select sptid from spectype where spTBGCode='') where ph_id=''</v>
      </c>
      <c r="J83" s="66"/>
      <c r="K83" s="44"/>
      <c r="L83" s="44"/>
    </row>
    <row r="84" spans="1:12" ht="16.5" customHeight="1">
      <c r="A84" s="39"/>
      <c r="B84" s="55"/>
      <c r="C84" s="42"/>
      <c r="D84" s="42"/>
      <c r="E84" s="42"/>
      <c r="F84" s="42"/>
      <c r="G84" s="39"/>
      <c r="H84" s="43" t="str">
        <f t="shared" si="3"/>
        <v>insert into physist (ph_id,sptid, fname, sname, tname, uinl, egn, homehosp) select '',spTID,'','','','','',1 from spectype where spTBGCode=''</v>
      </c>
      <c r="I84" s="41" t="str">
        <f t="shared" si="4"/>
        <v>update physist set homehosp=1,egn='', sptid=(select sptid from spectype where spTBGCode=''), sptid2=(select sptid from spectype where spTBGCode='') where ph_id=''</v>
      </c>
      <c r="J84" s="66"/>
      <c r="K84" s="44"/>
      <c r="L84" s="44"/>
    </row>
    <row r="85" spans="1:12" ht="16.5" customHeight="1">
      <c r="A85" s="39"/>
      <c r="B85" s="55"/>
      <c r="C85" s="42"/>
      <c r="D85" s="42"/>
      <c r="E85" s="42"/>
      <c r="F85" s="42"/>
      <c r="G85" s="39"/>
      <c r="H85" s="43" t="str">
        <f t="shared" si="3"/>
        <v>insert into physist (ph_id,sptid, fname, sname, tname, uinl, egn, homehosp) select '',spTID,'','','','','',1 from spectype where spTBGCode=''</v>
      </c>
      <c r="I85" s="41" t="str">
        <f t="shared" si="4"/>
        <v>update physist set homehosp=1,egn='', sptid=(select sptid from spectype where spTBGCode=''), sptid2=(select sptid from spectype where spTBGCode='') where ph_id=''</v>
      </c>
      <c r="J85" s="66"/>
      <c r="K85" s="44"/>
      <c r="L85" s="44"/>
    </row>
    <row r="86" spans="1:12" ht="16.5" customHeight="1">
      <c r="A86" s="39"/>
      <c r="B86" s="55"/>
      <c r="C86" s="42"/>
      <c r="D86" s="42"/>
      <c r="E86" s="42"/>
      <c r="F86" s="42"/>
      <c r="G86" s="39"/>
      <c r="H86" s="43" t="str">
        <f t="shared" si="3"/>
        <v>insert into physist (ph_id,sptid, fname, sname, tname, uinl, egn, homehosp) select '',spTID,'','','','','',1 from spectype where spTBGCode=''</v>
      </c>
      <c r="I86" s="41" t="str">
        <f t="shared" si="4"/>
        <v>update physist set homehosp=1,egn='', sptid=(select sptid from spectype where spTBGCode=''), sptid2=(select sptid from spectype where spTBGCode='') where ph_id=''</v>
      </c>
      <c r="J86" s="66"/>
      <c r="K86" s="44"/>
      <c r="L86" s="44"/>
    </row>
    <row r="87" spans="1:12" ht="16.5" customHeight="1">
      <c r="A87" s="39"/>
      <c r="B87" s="55"/>
      <c r="C87" s="42"/>
      <c r="D87" s="42"/>
      <c r="E87" s="42"/>
      <c r="F87" s="42"/>
      <c r="G87" s="39"/>
      <c r="H87" s="43" t="str">
        <f t="shared" si="3"/>
        <v>insert into physist (ph_id,sptid, fname, sname, tname, uinl, egn, homehosp) select '',spTID,'','','','','',1 from spectype where spTBGCode=''</v>
      </c>
      <c r="I87" s="41" t="str">
        <f t="shared" si="4"/>
        <v>update physist set homehosp=1,egn='', sptid=(select sptid from spectype where spTBGCode=''), sptid2=(select sptid from spectype where spTBGCode='') where ph_id=''</v>
      </c>
      <c r="J87" s="66"/>
      <c r="K87" s="44"/>
      <c r="L87" s="44"/>
    </row>
    <row r="88" spans="1:12" ht="16.5" customHeight="1">
      <c r="A88" s="39"/>
      <c r="B88" s="55"/>
      <c r="C88" s="42"/>
      <c r="D88" s="42"/>
      <c r="E88" s="42"/>
      <c r="F88" s="42"/>
      <c r="G88" s="39"/>
      <c r="H88" s="43" t="str">
        <f t="shared" si="3"/>
        <v>insert into physist (ph_id,sptid, fname, sname, tname, uinl, egn, homehosp) select '',spTID,'','','','','',1 from spectype where spTBGCode=''</v>
      </c>
      <c r="I88" s="41" t="str">
        <f t="shared" si="4"/>
        <v>update physist set homehosp=1,egn='', sptid=(select sptid from spectype where spTBGCode=''), sptid2=(select sptid from spectype where spTBGCode='') where ph_id=''</v>
      </c>
      <c r="J88" s="66"/>
      <c r="K88" s="44"/>
      <c r="L88" s="44"/>
    </row>
    <row r="89" spans="1:12" ht="16.5" customHeight="1">
      <c r="A89" s="39"/>
      <c r="B89" s="55"/>
      <c r="C89" s="42"/>
      <c r="D89" s="42"/>
      <c r="E89" s="42"/>
      <c r="F89" s="42"/>
      <c r="G89" s="39"/>
      <c r="H89" s="43" t="str">
        <f t="shared" si="3"/>
        <v>insert into physist (ph_id,sptid, fname, sname, tname, uinl, egn, homehosp) select '',spTID,'','','','','',1 from spectype where spTBGCode=''</v>
      </c>
      <c r="I89" s="41" t="str">
        <f t="shared" si="4"/>
        <v>update physist set homehosp=1,egn='', sptid=(select sptid from spectype where spTBGCode=''), sptid2=(select sptid from spectype where spTBGCode='') where ph_id=''</v>
      </c>
      <c r="J89" s="66"/>
      <c r="K89" s="44"/>
      <c r="L89" s="44"/>
    </row>
    <row r="90" spans="1:12" ht="16.5" customHeight="1">
      <c r="A90" s="39"/>
      <c r="B90" s="55"/>
      <c r="C90" s="42"/>
      <c r="D90" s="42"/>
      <c r="E90" s="42"/>
      <c r="F90" s="42"/>
      <c r="G90" s="39"/>
      <c r="H90" s="43" t="str">
        <f t="shared" si="3"/>
        <v>insert into physist (ph_id,sptid, fname, sname, tname, uinl, egn, homehosp) select '',spTID,'','','','','',1 from spectype where spTBGCode=''</v>
      </c>
      <c r="I90" s="41" t="str">
        <f t="shared" si="4"/>
        <v>update physist set homehosp=1,egn='', sptid=(select sptid from spectype where spTBGCode=''), sptid2=(select sptid from spectype where spTBGCode='') where ph_id=''</v>
      </c>
      <c r="J90" s="66"/>
      <c r="K90" s="44"/>
      <c r="L90" s="44"/>
    </row>
    <row r="91" spans="1:12" ht="16.5" customHeight="1">
      <c r="A91" s="39"/>
      <c r="B91" s="55"/>
      <c r="C91" s="42"/>
      <c r="D91" s="42"/>
      <c r="E91" s="42"/>
      <c r="F91" s="42"/>
      <c r="G91" s="39"/>
      <c r="H91" s="43" t="str">
        <f t="shared" si="3"/>
        <v>insert into physist (ph_id,sptid, fname, sname, tname, uinl, egn, homehosp) select '',spTID,'','','','','',1 from spectype where spTBGCode=''</v>
      </c>
      <c r="I91" s="41" t="str">
        <f t="shared" si="4"/>
        <v>update physist set homehosp=1,egn='', sptid=(select sptid from spectype where spTBGCode=''), sptid2=(select sptid from spectype where spTBGCode='') where ph_id=''</v>
      </c>
      <c r="J91" s="66"/>
      <c r="K91" s="44"/>
      <c r="L91" s="44"/>
    </row>
    <row r="92" spans="1:12" ht="16.5" customHeight="1">
      <c r="A92" s="39"/>
      <c r="B92" s="55"/>
      <c r="C92" s="42"/>
      <c r="D92" s="42"/>
      <c r="E92" s="42"/>
      <c r="F92" s="42"/>
      <c r="G92" s="39"/>
      <c r="H92" s="43" t="str">
        <f t="shared" si="3"/>
        <v>insert into physist (ph_id,sptid, fname, sname, tname, uinl, egn, homehosp) select '',spTID,'','','','','',1 from spectype where spTBGCode=''</v>
      </c>
      <c r="I92" s="41" t="str">
        <f t="shared" si="4"/>
        <v>update physist set homehosp=1,egn='', sptid=(select sptid from spectype where spTBGCode=''), sptid2=(select sptid from spectype where spTBGCode='') where ph_id=''</v>
      </c>
      <c r="J92" s="66"/>
      <c r="K92" s="44"/>
      <c r="L92" s="44"/>
    </row>
    <row r="93" spans="1:12" ht="16.5" customHeight="1">
      <c r="A93" s="39"/>
      <c r="B93" s="55"/>
      <c r="C93" s="42"/>
      <c r="D93" s="42"/>
      <c r="E93" s="42"/>
      <c r="F93" s="42"/>
      <c r="G93" s="39"/>
      <c r="H93" s="43" t="str">
        <f t="shared" si="3"/>
        <v>insert into physist (ph_id,sptid, fname, sname, tname, uinl, egn, homehosp) select '',spTID,'','','','','',1 from spectype where spTBGCode=''</v>
      </c>
      <c r="I93" s="41" t="str">
        <f t="shared" si="4"/>
        <v>update physist set homehosp=1,egn='', sptid=(select sptid from spectype where spTBGCode=''), sptid2=(select sptid from spectype where spTBGCode='') where ph_id=''</v>
      </c>
      <c r="J93" s="66"/>
      <c r="K93" s="44"/>
      <c r="L93" s="44"/>
    </row>
    <row r="94" spans="1:12" ht="16.5" customHeight="1">
      <c r="A94" s="39"/>
      <c r="B94" s="55"/>
      <c r="C94" s="42"/>
      <c r="D94" s="42"/>
      <c r="E94" s="42"/>
      <c r="F94" s="42"/>
      <c r="G94" s="39"/>
      <c r="H94" s="43" t="str">
        <f t="shared" si="3"/>
        <v>insert into physist (ph_id,sptid, fname, sname, tname, uinl, egn, homehosp) select '',spTID,'','','','','',1 from spectype where spTBGCode=''</v>
      </c>
      <c r="I94" s="41" t="str">
        <f t="shared" si="4"/>
        <v>update physist set homehosp=1,egn='', sptid=(select sptid from spectype where spTBGCode=''), sptid2=(select sptid from spectype where spTBGCode='') where ph_id=''</v>
      </c>
      <c r="J94" s="66"/>
      <c r="K94" s="44"/>
      <c r="L94" s="44"/>
    </row>
    <row r="95" spans="1:12" ht="16.5" customHeight="1">
      <c r="A95" s="39"/>
      <c r="B95" s="55"/>
      <c r="C95" s="42"/>
      <c r="D95" s="42"/>
      <c r="E95" s="42"/>
      <c r="F95" s="42"/>
      <c r="G95" s="39"/>
      <c r="H95" s="43" t="str">
        <f t="shared" si="3"/>
        <v>insert into physist (ph_id,sptid, fname, sname, tname, uinl, egn, homehosp) select '',spTID,'','','','','',1 from spectype where spTBGCode=''</v>
      </c>
      <c r="I95" s="41" t="str">
        <f t="shared" si="4"/>
        <v>update physist set homehosp=1,egn='', sptid=(select sptid from spectype where spTBGCode=''), sptid2=(select sptid from spectype where spTBGCode='') where ph_id=''</v>
      </c>
      <c r="J95" s="66"/>
      <c r="K95" s="44"/>
      <c r="L95" s="44"/>
    </row>
    <row r="96" spans="1:12" ht="16.5" customHeight="1">
      <c r="A96" s="39"/>
      <c r="B96" s="55"/>
      <c r="C96" s="42"/>
      <c r="D96" s="42"/>
      <c r="E96" s="42"/>
      <c r="F96" s="42"/>
      <c r="G96" s="39"/>
      <c r="H96" s="43" t="str">
        <f t="shared" si="3"/>
        <v>insert into physist (ph_id,sptid, fname, sname, tname, uinl, egn, homehosp) select '',spTID,'','','','','',1 from spectype where spTBGCode=''</v>
      </c>
      <c r="I96" s="41" t="str">
        <f t="shared" si="4"/>
        <v>update physist set homehosp=1,egn='', sptid=(select sptid from spectype where spTBGCode=''), sptid2=(select sptid from spectype where spTBGCode='') where ph_id=''</v>
      </c>
      <c r="J96" s="66"/>
      <c r="K96" s="44"/>
      <c r="L96" s="44"/>
    </row>
    <row r="97" spans="1:12" ht="16.5" customHeight="1">
      <c r="A97" s="39"/>
      <c r="B97" s="55"/>
      <c r="C97" s="42"/>
      <c r="D97" s="42"/>
      <c r="E97" s="42"/>
      <c r="F97" s="42"/>
      <c r="G97" s="39"/>
      <c r="H97" s="43" t="str">
        <f t="shared" si="3"/>
        <v>insert into physist (ph_id,sptid, fname, sname, tname, uinl, egn, homehosp) select '',spTID,'','','','','',1 from spectype where spTBGCode=''</v>
      </c>
      <c r="I97" s="41" t="str">
        <f t="shared" si="4"/>
        <v>update physist set homehosp=1,egn='', sptid=(select sptid from spectype where spTBGCode=''), sptid2=(select sptid from spectype where spTBGCode='') where ph_id=''</v>
      </c>
      <c r="J97" s="66"/>
      <c r="K97" s="44"/>
      <c r="L97" s="44"/>
    </row>
    <row r="98" spans="1:12" ht="16.5" customHeight="1">
      <c r="A98" s="39"/>
      <c r="B98" s="55"/>
      <c r="C98" s="42"/>
      <c r="D98" s="42"/>
      <c r="E98" s="42"/>
      <c r="F98" s="42"/>
      <c r="G98" s="39"/>
      <c r="H98" s="43" t="str">
        <f t="shared" si="3"/>
        <v>insert into physist (ph_id,sptid, fname, sname, tname, uinl, egn, homehosp) select '',spTID,'','','','','',1 from spectype where spTBGCode=''</v>
      </c>
      <c r="I98" s="41" t="str">
        <f t="shared" si="4"/>
        <v>update physist set homehosp=1,egn='', sptid=(select sptid from spectype where spTBGCode=''), sptid2=(select sptid from spectype where spTBGCode='') where ph_id=''</v>
      </c>
      <c r="J98" s="66"/>
      <c r="K98" s="44"/>
      <c r="L98" s="44"/>
    </row>
    <row r="99" spans="1:12" ht="16.5" customHeight="1">
      <c r="A99" s="39"/>
      <c r="B99" s="55"/>
      <c r="C99" s="42"/>
      <c r="D99" s="42"/>
      <c r="E99" s="42"/>
      <c r="F99" s="42"/>
      <c r="G99" s="39"/>
      <c r="H99" s="43" t="str">
        <f t="shared" si="3"/>
        <v>insert into physist (ph_id,sptid, fname, sname, tname, uinl, egn, homehosp) select '',spTID,'','','','','',1 from spectype where spTBGCode=''</v>
      </c>
      <c r="I99" s="41" t="str">
        <f t="shared" si="4"/>
        <v>update physist set homehosp=1,egn='', sptid=(select sptid from spectype where spTBGCode=''), sptid2=(select sptid from spectype where spTBGCode='') where ph_id=''</v>
      </c>
      <c r="J99" s="66"/>
      <c r="K99" s="44"/>
      <c r="L99" s="44"/>
    </row>
    <row r="100" spans="1:12" ht="16.5" customHeight="1">
      <c r="A100" s="39"/>
      <c r="B100" s="55"/>
      <c r="C100" s="42"/>
      <c r="D100" s="42"/>
      <c r="E100" s="42"/>
      <c r="F100" s="42"/>
      <c r="G100" s="39"/>
      <c r="H100" s="43" t="str">
        <f t="shared" si="3"/>
        <v>insert into physist (ph_id,sptid, fname, sname, tname, uinl, egn, homehosp) select '',spTID,'','','','','',1 from spectype where spTBGCode=''</v>
      </c>
      <c r="I100" s="41" t="str">
        <f t="shared" si="4"/>
        <v>update physist set homehosp=1,egn='', sptid=(select sptid from spectype where spTBGCode=''), sptid2=(select sptid from spectype where spTBGCode='') where ph_id=''</v>
      </c>
      <c r="J100" s="66"/>
      <c r="K100" s="44"/>
      <c r="L100" s="44"/>
    </row>
    <row r="101" spans="1:12" ht="16.5" customHeight="1">
      <c r="A101" s="39"/>
      <c r="B101" s="55"/>
      <c r="C101" s="42"/>
      <c r="D101" s="42"/>
      <c r="E101" s="42"/>
      <c r="F101" s="42"/>
      <c r="G101" s="39"/>
      <c r="H101" s="43" t="str">
        <f t="shared" si="3"/>
        <v>insert into physist (ph_id,sptid, fname, sname, tname, uinl, egn, homehosp) select '',spTID,'','','','','',1 from spectype where spTBGCode=''</v>
      </c>
      <c r="I101" s="41" t="str">
        <f t="shared" si="4"/>
        <v>update physist set homehosp=1,egn='', sptid=(select sptid from spectype where spTBGCode=''), sptid2=(select sptid from spectype where spTBGCode='') where ph_id=''</v>
      </c>
      <c r="J101" s="66"/>
      <c r="K101" s="44"/>
      <c r="L101" s="44"/>
    </row>
    <row r="102" spans="1:12" ht="16.5" customHeight="1">
      <c r="A102" s="39"/>
      <c r="B102" s="55"/>
      <c r="C102" s="42"/>
      <c r="D102" s="42"/>
      <c r="E102" s="42"/>
      <c r="F102" s="42"/>
      <c r="G102" s="39"/>
      <c r="H102" s="43" t="str">
        <f t="shared" si="3"/>
        <v>insert into physist (ph_id,sptid, fname, sname, tname, uinl, egn, homehosp) select '',spTID,'','','','','',1 from spectype where spTBGCode=''</v>
      </c>
      <c r="I102" s="41" t="str">
        <f t="shared" si="4"/>
        <v>update physist set homehosp=1,egn='', sptid=(select sptid from spectype where spTBGCode=''), sptid2=(select sptid from spectype where spTBGCode='') where ph_id=''</v>
      </c>
      <c r="J102" s="66"/>
      <c r="K102" s="44"/>
      <c r="L102" s="44"/>
    </row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</sheetData>
  <sheetProtection password="8FF5" sheet="1"/>
  <mergeCells count="1">
    <mergeCell ref="A2:F2"/>
  </mergeCells>
  <dataValidations count="2">
    <dataValidation type="list" allowBlank="1" showInputMessage="1" showErrorMessage="1" sqref="G5:G102">
      <formula1>$M$5:$M$61</formula1>
    </dataValidation>
    <dataValidation type="list" allowBlank="1" showInputMessage="1" showErrorMessage="1" sqref="A5:A102">
      <formula1>$M$5:$M$66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66"/>
  <sheetViews>
    <sheetView zoomScalePageLayoutView="0" workbookViewId="0" topLeftCell="A1">
      <selection activeCell="C54" sqref="C54"/>
    </sheetView>
  </sheetViews>
  <sheetFormatPr defaultColWidth="9.140625" defaultRowHeight="12.75"/>
  <cols>
    <col min="1" max="1" width="9.140625" style="48" customWidth="1"/>
    <col min="2" max="2" width="63.421875" style="48" bestFit="1" customWidth="1"/>
    <col min="3" max="3" width="16.140625" style="47" customWidth="1"/>
    <col min="4" max="4" width="9.140625" style="77" hidden="1" customWidth="1"/>
    <col min="5" max="5" width="9.140625" style="48" customWidth="1"/>
    <col min="6" max="6" width="14.140625" style="74" customWidth="1"/>
    <col min="7" max="7" width="10.00390625" style="47" customWidth="1"/>
    <col min="8" max="16384" width="9.140625" style="47" customWidth="1"/>
  </cols>
  <sheetData>
    <row r="1" spans="1:12" ht="12.75" customHeight="1">
      <c r="A1" s="136" t="s">
        <v>625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6" ht="31.5">
      <c r="A2" s="76" t="s">
        <v>157</v>
      </c>
      <c r="B2" s="76" t="s">
        <v>123</v>
      </c>
      <c r="C2" s="76" t="s">
        <v>124</v>
      </c>
      <c r="D2" s="90"/>
      <c r="E2" s="47"/>
      <c r="F2" s="47"/>
    </row>
    <row r="3" spans="1:4" s="81" customFormat="1" ht="15.75">
      <c r="A3" s="78" t="s">
        <v>535</v>
      </c>
      <c r="B3" s="79" t="s">
        <v>536</v>
      </c>
      <c r="C3" s="75"/>
      <c r="D3" s="80">
        <f>IF(C3=1,CONCATENATE("insert into serviceAgree (AgreeID, ServiceID, Price, AgreeLevel) select  200905, max(ServiceID), NF.Price,0 from  NFCSRG9CM NF join ServiceMAP SM  on NF.SR_CODE = SM.Code where NF.NFCID = 2008 and NF.Type = 1 and SR_CODE = '",A3,"' group by NF.SR_CODE, NF.Price"),"")</f>
      </c>
    </row>
    <row r="4" spans="1:4" s="81" customFormat="1" ht="15.75">
      <c r="A4" s="82" t="s">
        <v>537</v>
      </c>
      <c r="B4" s="83" t="s">
        <v>508</v>
      </c>
      <c r="C4" s="72"/>
      <c r="D4" s="80">
        <f aca="true" t="shared" si="0" ref="D4:D64">IF(C4=1,CONCATENATE("insert into serviceAgree (AgreeID, ServiceID, Price, AgreeLevel) select  200905, max(ServiceID), NF.Price,0 from  NFCSRG9CM NF join ServiceMAP SM  on NF.SR_CODE = SM.Code where NF.NFCID = 2008 and NF.Type = 1 and SR_CODE = '",A4,"' group by NF.SR_CODE, NF.Price"),"")</f>
      </c>
    </row>
    <row r="5" spans="1:4" s="81" customFormat="1" ht="15.75">
      <c r="A5" s="78" t="s">
        <v>535</v>
      </c>
      <c r="B5" s="79" t="s">
        <v>538</v>
      </c>
      <c r="C5" s="75"/>
      <c r="D5" s="80">
        <f t="shared" si="0"/>
      </c>
    </row>
    <row r="6" spans="1:4" s="81" customFormat="1" ht="31.5">
      <c r="A6" s="82" t="s">
        <v>539</v>
      </c>
      <c r="B6" s="83" t="s">
        <v>540</v>
      </c>
      <c r="C6" s="72"/>
      <c r="D6" s="80">
        <f t="shared" si="0"/>
      </c>
    </row>
    <row r="7" spans="1:4" s="81" customFormat="1" ht="31.5">
      <c r="A7" s="82" t="s">
        <v>541</v>
      </c>
      <c r="B7" s="83" t="s">
        <v>542</v>
      </c>
      <c r="C7" s="72"/>
      <c r="D7" s="80">
        <f t="shared" si="0"/>
      </c>
    </row>
    <row r="8" spans="1:4" s="81" customFormat="1" ht="31.5">
      <c r="A8" s="82" t="s">
        <v>543</v>
      </c>
      <c r="B8" s="83" t="s">
        <v>544</v>
      </c>
      <c r="C8" s="72"/>
      <c r="D8" s="80">
        <f t="shared" si="0"/>
      </c>
    </row>
    <row r="9" spans="1:4" s="81" customFormat="1" ht="31.5">
      <c r="A9" s="84" t="s">
        <v>545</v>
      </c>
      <c r="B9" s="83" t="s">
        <v>546</v>
      </c>
      <c r="C9" s="72"/>
      <c r="D9" s="80">
        <f t="shared" si="0"/>
      </c>
    </row>
    <row r="10" spans="1:4" s="81" customFormat="1" ht="31.5">
      <c r="A10" s="85" t="s">
        <v>547</v>
      </c>
      <c r="B10" s="83" t="s">
        <v>548</v>
      </c>
      <c r="C10" s="72"/>
      <c r="D10" s="80">
        <f t="shared" si="0"/>
      </c>
    </row>
    <row r="11" spans="1:4" s="81" customFormat="1" ht="31.5">
      <c r="A11" s="82" t="s">
        <v>549</v>
      </c>
      <c r="B11" s="83" t="s">
        <v>550</v>
      </c>
      <c r="C11" s="72"/>
      <c r="D11" s="80">
        <f t="shared" si="0"/>
      </c>
    </row>
    <row r="12" spans="1:4" s="81" customFormat="1" ht="31.5">
      <c r="A12" s="78" t="s">
        <v>535</v>
      </c>
      <c r="B12" s="79" t="s">
        <v>551</v>
      </c>
      <c r="C12" s="75"/>
      <c r="D12" s="80">
        <f t="shared" si="0"/>
      </c>
    </row>
    <row r="13" spans="1:4" s="81" customFormat="1" ht="15.75">
      <c r="A13" s="82" t="s">
        <v>552</v>
      </c>
      <c r="B13" s="83" t="s">
        <v>553</v>
      </c>
      <c r="C13" s="72"/>
      <c r="D13" s="80">
        <f t="shared" si="0"/>
      </c>
    </row>
    <row r="14" spans="1:4" s="81" customFormat="1" ht="31.5">
      <c r="A14" s="78" t="s">
        <v>535</v>
      </c>
      <c r="B14" s="79" t="s">
        <v>554</v>
      </c>
      <c r="C14" s="75"/>
      <c r="D14" s="80">
        <f t="shared" si="0"/>
      </c>
    </row>
    <row r="15" spans="1:4" s="81" customFormat="1" ht="15.75">
      <c r="A15" s="82" t="s">
        <v>555</v>
      </c>
      <c r="B15" s="83" t="s">
        <v>556</v>
      </c>
      <c r="C15" s="72"/>
      <c r="D15" s="80">
        <f t="shared" si="0"/>
      </c>
    </row>
    <row r="16" spans="1:4" s="81" customFormat="1" ht="31.5">
      <c r="A16" s="78" t="s">
        <v>535</v>
      </c>
      <c r="B16" s="79" t="s">
        <v>554</v>
      </c>
      <c r="C16" s="75"/>
      <c r="D16" s="80">
        <f t="shared" si="0"/>
      </c>
    </row>
    <row r="17" spans="1:4" s="81" customFormat="1" ht="31.5">
      <c r="A17" s="82" t="s">
        <v>557</v>
      </c>
      <c r="B17" s="83" t="s">
        <v>558</v>
      </c>
      <c r="C17" s="72"/>
      <c r="D17" s="80">
        <f t="shared" si="0"/>
      </c>
    </row>
    <row r="18" spans="1:4" s="81" customFormat="1" ht="15.75">
      <c r="A18" s="78" t="s">
        <v>535</v>
      </c>
      <c r="B18" s="79" t="s">
        <v>559</v>
      </c>
      <c r="C18" s="75"/>
      <c r="D18" s="80">
        <f t="shared" si="0"/>
      </c>
    </row>
    <row r="19" spans="1:4" s="81" customFormat="1" ht="15.75">
      <c r="A19" s="82" t="s">
        <v>560</v>
      </c>
      <c r="B19" s="83" t="s">
        <v>561</v>
      </c>
      <c r="C19" s="72"/>
      <c r="D19" s="80">
        <f t="shared" si="0"/>
      </c>
    </row>
    <row r="20" spans="1:4" s="81" customFormat="1" ht="31.5">
      <c r="A20" s="78" t="s">
        <v>535</v>
      </c>
      <c r="B20" s="79" t="s">
        <v>562</v>
      </c>
      <c r="C20" s="75"/>
      <c r="D20" s="80">
        <f t="shared" si="0"/>
      </c>
    </row>
    <row r="21" spans="1:4" s="81" customFormat="1" ht="15.75">
      <c r="A21" s="85" t="s">
        <v>526</v>
      </c>
      <c r="B21" s="83" t="s">
        <v>563</v>
      </c>
      <c r="C21" s="72"/>
      <c r="D21" s="80">
        <f t="shared" si="0"/>
      </c>
    </row>
    <row r="22" spans="1:4" s="81" customFormat="1" ht="15.75">
      <c r="A22" s="78" t="s">
        <v>535</v>
      </c>
      <c r="B22" s="79" t="s">
        <v>559</v>
      </c>
      <c r="C22" s="75"/>
      <c r="D22" s="80">
        <f t="shared" si="0"/>
      </c>
    </row>
    <row r="23" spans="1:4" s="81" customFormat="1" ht="31.5">
      <c r="A23" s="84" t="s">
        <v>564</v>
      </c>
      <c r="B23" s="83" t="s">
        <v>565</v>
      </c>
      <c r="C23" s="72"/>
      <c r="D23" s="80">
        <f t="shared" si="0"/>
      </c>
    </row>
    <row r="24" spans="1:4" s="81" customFormat="1" ht="15.75">
      <c r="A24" s="78" t="s">
        <v>535</v>
      </c>
      <c r="B24" s="79" t="s">
        <v>559</v>
      </c>
      <c r="C24" s="75"/>
      <c r="D24" s="80">
        <f t="shared" si="0"/>
      </c>
    </row>
    <row r="25" spans="1:4" s="81" customFormat="1" ht="15.75">
      <c r="A25" s="82" t="s">
        <v>566</v>
      </c>
      <c r="B25" s="83" t="s">
        <v>567</v>
      </c>
      <c r="C25" s="72"/>
      <c r="D25" s="80">
        <f t="shared" si="0"/>
      </c>
    </row>
    <row r="26" spans="1:4" s="81" customFormat="1" ht="47.25">
      <c r="A26" s="78" t="s">
        <v>535</v>
      </c>
      <c r="B26" s="79" t="s">
        <v>568</v>
      </c>
      <c r="C26" s="75"/>
      <c r="D26" s="80">
        <f t="shared" si="0"/>
      </c>
    </row>
    <row r="27" spans="1:4" s="81" customFormat="1" ht="31.5">
      <c r="A27" s="85" t="s">
        <v>569</v>
      </c>
      <c r="B27" s="83" t="s">
        <v>570</v>
      </c>
      <c r="C27" s="72"/>
      <c r="D27" s="80">
        <f t="shared" si="0"/>
      </c>
    </row>
    <row r="28" spans="1:4" s="81" customFormat="1" ht="31.5">
      <c r="A28" s="86" t="s">
        <v>535</v>
      </c>
      <c r="B28" s="79" t="s">
        <v>571</v>
      </c>
      <c r="C28" s="75"/>
      <c r="D28" s="80">
        <f t="shared" si="0"/>
      </c>
    </row>
    <row r="29" spans="1:4" s="81" customFormat="1" ht="31.5">
      <c r="A29" s="82" t="s">
        <v>572</v>
      </c>
      <c r="B29" s="83" t="s">
        <v>573</v>
      </c>
      <c r="C29" s="72"/>
      <c r="D29" s="80">
        <f t="shared" si="0"/>
      </c>
    </row>
    <row r="30" spans="1:4" s="81" customFormat="1" ht="15.75">
      <c r="A30" s="78" t="s">
        <v>535</v>
      </c>
      <c r="B30" s="79" t="s">
        <v>574</v>
      </c>
      <c r="C30" s="75"/>
      <c r="D30" s="80">
        <f t="shared" si="0"/>
      </c>
    </row>
    <row r="31" spans="1:4" s="81" customFormat="1" ht="15.75">
      <c r="A31" s="82" t="s">
        <v>575</v>
      </c>
      <c r="B31" s="83" t="s">
        <v>576</v>
      </c>
      <c r="C31" s="72"/>
      <c r="D31" s="80">
        <f t="shared" si="0"/>
      </c>
    </row>
    <row r="32" spans="1:4" s="81" customFormat="1" ht="15.75">
      <c r="A32" s="82" t="s">
        <v>577</v>
      </c>
      <c r="B32" s="83" t="s">
        <v>578</v>
      </c>
      <c r="C32" s="72"/>
      <c r="D32" s="80">
        <f t="shared" si="0"/>
      </c>
    </row>
    <row r="33" spans="1:4" s="81" customFormat="1" ht="15.75">
      <c r="A33" s="82" t="s">
        <v>579</v>
      </c>
      <c r="B33" s="83" t="s">
        <v>580</v>
      </c>
      <c r="C33" s="72"/>
      <c r="D33" s="80">
        <f t="shared" si="0"/>
      </c>
    </row>
    <row r="34" spans="1:4" s="81" customFormat="1" ht="15.75">
      <c r="A34" s="82" t="s">
        <v>527</v>
      </c>
      <c r="B34" s="83" t="s">
        <v>581</v>
      </c>
      <c r="C34" s="72"/>
      <c r="D34" s="80">
        <f t="shared" si="0"/>
      </c>
    </row>
    <row r="35" spans="1:4" s="81" customFormat="1" ht="15.75">
      <c r="A35" s="82" t="s">
        <v>582</v>
      </c>
      <c r="B35" s="83" t="s">
        <v>583</v>
      </c>
      <c r="C35" s="72"/>
      <c r="D35" s="80">
        <f t="shared" si="0"/>
      </c>
    </row>
    <row r="36" spans="1:4" s="81" customFormat="1" ht="15.75">
      <c r="A36" s="78" t="s">
        <v>535</v>
      </c>
      <c r="B36" s="79" t="s">
        <v>584</v>
      </c>
      <c r="C36" s="75"/>
      <c r="D36" s="80">
        <f t="shared" si="0"/>
      </c>
    </row>
    <row r="37" spans="1:4" s="81" customFormat="1" ht="15.75">
      <c r="A37" s="82" t="s">
        <v>585</v>
      </c>
      <c r="B37" s="83" t="s">
        <v>586</v>
      </c>
      <c r="C37" s="72"/>
      <c r="D37" s="80">
        <f t="shared" si="0"/>
      </c>
    </row>
    <row r="38" spans="1:4" s="81" customFormat="1" ht="15.75">
      <c r="A38" s="78" t="s">
        <v>535</v>
      </c>
      <c r="B38" s="79" t="s">
        <v>587</v>
      </c>
      <c r="C38" s="75"/>
      <c r="D38" s="80">
        <f t="shared" si="0"/>
      </c>
    </row>
    <row r="39" spans="1:4" s="81" customFormat="1" ht="15.75">
      <c r="A39" s="82" t="s">
        <v>528</v>
      </c>
      <c r="B39" s="83" t="s">
        <v>588</v>
      </c>
      <c r="C39" s="72"/>
      <c r="D39" s="80">
        <f t="shared" si="0"/>
      </c>
    </row>
    <row r="40" spans="1:4" s="81" customFormat="1" ht="15.75">
      <c r="A40" s="78" t="s">
        <v>535</v>
      </c>
      <c r="B40" s="79" t="s">
        <v>589</v>
      </c>
      <c r="C40" s="75"/>
      <c r="D40" s="80">
        <f t="shared" si="0"/>
      </c>
    </row>
    <row r="41" spans="1:4" s="81" customFormat="1" ht="15.75">
      <c r="A41" s="82" t="s">
        <v>590</v>
      </c>
      <c r="B41" s="83" t="s">
        <v>591</v>
      </c>
      <c r="C41" s="72"/>
      <c r="D41" s="80">
        <f t="shared" si="0"/>
      </c>
    </row>
    <row r="42" spans="1:4" s="88" customFormat="1" ht="15.75">
      <c r="A42" s="78" t="s">
        <v>535</v>
      </c>
      <c r="B42" s="79" t="s">
        <v>592</v>
      </c>
      <c r="C42" s="87"/>
      <c r="D42" s="80">
        <f t="shared" si="0"/>
      </c>
    </row>
    <row r="43" spans="1:6" ht="15.75">
      <c r="A43" s="82" t="s">
        <v>593</v>
      </c>
      <c r="B43" s="83" t="s">
        <v>594</v>
      </c>
      <c r="C43" s="73"/>
      <c r="D43" s="80">
        <f t="shared" si="0"/>
      </c>
      <c r="E43" s="47"/>
      <c r="F43" s="47"/>
    </row>
    <row r="44" spans="1:6" ht="15.75">
      <c r="A44" s="78" t="s">
        <v>535</v>
      </c>
      <c r="B44" s="79" t="s">
        <v>589</v>
      </c>
      <c r="C44" s="87"/>
      <c r="D44" s="80">
        <f t="shared" si="0"/>
      </c>
      <c r="E44" s="47"/>
      <c r="F44" s="47"/>
    </row>
    <row r="45" spans="1:6" ht="31.5">
      <c r="A45" s="82" t="s">
        <v>595</v>
      </c>
      <c r="B45" s="83" t="s">
        <v>596</v>
      </c>
      <c r="C45" s="73"/>
      <c r="D45" s="80">
        <f t="shared" si="0"/>
      </c>
      <c r="E45" s="47"/>
      <c r="F45" s="47"/>
    </row>
    <row r="46" spans="1:6" ht="15.75">
      <c r="A46" s="78" t="s">
        <v>535</v>
      </c>
      <c r="B46" s="79" t="s">
        <v>597</v>
      </c>
      <c r="C46" s="87"/>
      <c r="D46" s="80">
        <f t="shared" si="0"/>
      </c>
      <c r="E46" s="47"/>
      <c r="F46" s="47"/>
    </row>
    <row r="47" spans="1:6" ht="15.75">
      <c r="A47" s="82" t="s">
        <v>598</v>
      </c>
      <c r="B47" s="83" t="s">
        <v>599</v>
      </c>
      <c r="C47" s="73"/>
      <c r="D47" s="80">
        <f t="shared" si="0"/>
      </c>
      <c r="E47" s="47"/>
      <c r="F47" s="47"/>
    </row>
    <row r="48" spans="1:6" ht="15.75">
      <c r="A48" s="82" t="s">
        <v>600</v>
      </c>
      <c r="B48" s="83" t="s">
        <v>434</v>
      </c>
      <c r="C48" s="73"/>
      <c r="D48" s="80">
        <f t="shared" si="0"/>
      </c>
      <c r="E48" s="47"/>
      <c r="F48" s="47"/>
    </row>
    <row r="49" spans="1:6" ht="31.5">
      <c r="A49" s="82" t="s">
        <v>111</v>
      </c>
      <c r="B49" s="83" t="s">
        <v>601</v>
      </c>
      <c r="C49" s="73"/>
      <c r="D49" s="80">
        <f t="shared" si="0"/>
      </c>
      <c r="E49" s="47"/>
      <c r="F49" s="47"/>
    </row>
    <row r="50" spans="1:6" ht="15.75">
      <c r="A50" s="82" t="s">
        <v>602</v>
      </c>
      <c r="B50" s="83" t="s">
        <v>433</v>
      </c>
      <c r="C50" s="73"/>
      <c r="D50" s="80">
        <f t="shared" si="0"/>
      </c>
      <c r="E50" s="47"/>
      <c r="F50" s="47"/>
    </row>
    <row r="51" spans="1:4" ht="12.75">
      <c r="A51" s="78" t="s">
        <v>535</v>
      </c>
      <c r="B51" s="78" t="s">
        <v>603</v>
      </c>
      <c r="C51" s="89"/>
      <c r="D51" s="80">
        <f t="shared" si="0"/>
      </c>
    </row>
    <row r="52" spans="1:4" ht="15.75">
      <c r="A52" s="82" t="s">
        <v>604</v>
      </c>
      <c r="B52" s="83" t="s">
        <v>605</v>
      </c>
      <c r="C52" s="73"/>
      <c r="D52" s="80">
        <f t="shared" si="0"/>
      </c>
    </row>
    <row r="53" spans="1:4" ht="15.75">
      <c r="A53" s="78" t="s">
        <v>535</v>
      </c>
      <c r="B53" s="79" t="s">
        <v>606</v>
      </c>
      <c r="C53" s="87"/>
      <c r="D53" s="80">
        <f t="shared" si="0"/>
      </c>
    </row>
    <row r="54" spans="1:4" ht="15.75">
      <c r="A54" s="82" t="s">
        <v>607</v>
      </c>
      <c r="B54" s="83" t="s">
        <v>608</v>
      </c>
      <c r="C54" s="73"/>
      <c r="D54" s="80">
        <f t="shared" si="0"/>
      </c>
    </row>
    <row r="55" spans="1:4" ht="15.75">
      <c r="A55" s="78" t="s">
        <v>535</v>
      </c>
      <c r="B55" s="79" t="s">
        <v>214</v>
      </c>
      <c r="C55" s="87"/>
      <c r="D55" s="80">
        <f t="shared" si="0"/>
      </c>
    </row>
    <row r="56" spans="1:4" ht="15.75">
      <c r="A56" s="82" t="s">
        <v>609</v>
      </c>
      <c r="B56" s="83" t="s">
        <v>610</v>
      </c>
      <c r="C56" s="73"/>
      <c r="D56" s="80">
        <f t="shared" si="0"/>
      </c>
    </row>
    <row r="57" spans="1:4" ht="15.75">
      <c r="A57" s="82" t="s">
        <v>611</v>
      </c>
      <c r="B57" s="83" t="s">
        <v>612</v>
      </c>
      <c r="C57" s="73"/>
      <c r="D57" s="80">
        <f t="shared" si="0"/>
      </c>
    </row>
    <row r="58" spans="1:4" ht="15.75">
      <c r="A58" s="82" t="s">
        <v>613</v>
      </c>
      <c r="B58" s="83" t="s">
        <v>614</v>
      </c>
      <c r="C58" s="73"/>
      <c r="D58" s="80">
        <f t="shared" si="0"/>
      </c>
    </row>
    <row r="59" spans="1:4" ht="15.75">
      <c r="A59" s="82" t="s">
        <v>615</v>
      </c>
      <c r="B59" s="83" t="s">
        <v>616</v>
      </c>
      <c r="C59" s="73"/>
      <c r="D59" s="80">
        <f t="shared" si="0"/>
      </c>
    </row>
    <row r="60" spans="1:4" ht="15.75">
      <c r="A60" s="82" t="s">
        <v>617</v>
      </c>
      <c r="B60" s="83" t="s">
        <v>618</v>
      </c>
      <c r="C60" s="73"/>
      <c r="D60" s="80">
        <f t="shared" si="0"/>
      </c>
    </row>
    <row r="61" spans="1:4" ht="31.5">
      <c r="A61" s="78" t="s">
        <v>535</v>
      </c>
      <c r="B61" s="79" t="s">
        <v>619</v>
      </c>
      <c r="C61" s="87"/>
      <c r="D61" s="80">
        <f t="shared" si="0"/>
      </c>
    </row>
    <row r="62" spans="1:4" ht="31.5">
      <c r="A62" s="82" t="s">
        <v>620</v>
      </c>
      <c r="B62" s="83" t="s">
        <v>621</v>
      </c>
      <c r="C62" s="73"/>
      <c r="D62" s="80">
        <f t="shared" si="0"/>
      </c>
    </row>
    <row r="63" spans="1:4" ht="15.75">
      <c r="A63" s="78" t="s">
        <v>535</v>
      </c>
      <c r="B63" s="79" t="s">
        <v>622</v>
      </c>
      <c r="C63" s="87"/>
      <c r="D63" s="80">
        <f t="shared" si="0"/>
      </c>
    </row>
    <row r="64" spans="1:4" ht="31.5">
      <c r="A64" s="82" t="s">
        <v>623</v>
      </c>
      <c r="B64" s="83" t="s">
        <v>624</v>
      </c>
      <c r="C64" s="73"/>
      <c r="D64" s="80">
        <f t="shared" si="0"/>
      </c>
    </row>
    <row r="65" spans="1:3" ht="25.5">
      <c r="A65" s="89"/>
      <c r="B65" s="117" t="s">
        <v>946</v>
      </c>
      <c r="C65" s="87"/>
    </row>
    <row r="66" spans="1:3" ht="12.75">
      <c r="A66" s="116" t="s">
        <v>944</v>
      </c>
      <c r="B66" s="116" t="s">
        <v>945</v>
      </c>
      <c r="C66" s="96"/>
    </row>
  </sheetData>
  <sheetProtection password="8FF5" sheet="1" scenarios="1" selectLockedCells="1"/>
  <mergeCells count="1">
    <mergeCell ref="A1:L1"/>
  </mergeCells>
  <dataValidations count="1">
    <dataValidation type="whole" allowBlank="1" showInputMessage="1" showErrorMessage="1" errorTitle="Грешка" error="Полето разрешава въвеждане само на 0 или 1" sqref="C3:C42">
      <formula1>0</formula1>
      <formula2>1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2:G309"/>
  <sheetViews>
    <sheetView zoomScale="80" zoomScaleNormal="80" zoomScalePageLayoutView="0" workbookViewId="0" topLeftCell="C271">
      <selection activeCell="E288" sqref="E288"/>
    </sheetView>
  </sheetViews>
  <sheetFormatPr defaultColWidth="9.140625" defaultRowHeight="12.75"/>
  <cols>
    <col min="1" max="2" width="0" style="47" hidden="1" customWidth="1"/>
    <col min="3" max="3" width="9.57421875" style="99" customWidth="1"/>
    <col min="4" max="4" width="127.421875" style="74" bestFit="1" customWidth="1"/>
    <col min="5" max="5" width="18.00390625" style="47" customWidth="1"/>
    <col min="6" max="6" width="8.421875" style="47" hidden="1" customWidth="1"/>
    <col min="7" max="7" width="9.140625" style="47" customWidth="1"/>
    <col min="8" max="8" width="59.00390625" style="47" customWidth="1"/>
    <col min="9" max="16384" width="9.140625" style="47" customWidth="1"/>
  </cols>
  <sheetData>
    <row r="2" spans="3:7" ht="42.75" customHeight="1">
      <c r="C2" s="137" t="s">
        <v>874</v>
      </c>
      <c r="D2" s="137"/>
      <c r="E2" s="137"/>
      <c r="F2" s="74"/>
      <c r="G2" s="74"/>
    </row>
    <row r="4" spans="3:5" ht="26.25" thickBot="1">
      <c r="C4" s="91" t="s">
        <v>158</v>
      </c>
      <c r="D4" s="92" t="s">
        <v>159</v>
      </c>
      <c r="E4" s="93" t="s">
        <v>415</v>
      </c>
    </row>
    <row r="5" spans="3:6" ht="15.75" thickBot="1">
      <c r="C5" s="94" t="s">
        <v>17</v>
      </c>
      <c r="D5" s="95" t="s">
        <v>160</v>
      </c>
      <c r="E5" s="26">
        <v>0</v>
      </c>
      <c r="F5" s="47" t="str">
        <f>IF(E5=0,CONCATENATE("up_UpdCpbyContr 0,'2",C5,"'"),"")</f>
        <v>up_UpdCpbyContr 0,'2001'</v>
      </c>
    </row>
    <row r="6" spans="3:6" ht="15.75" thickBot="1">
      <c r="C6" s="97" t="s">
        <v>18</v>
      </c>
      <c r="D6" s="98" t="s">
        <v>161</v>
      </c>
      <c r="E6" s="26">
        <v>0</v>
      </c>
      <c r="F6" s="47" t="str">
        <f aca="true" t="shared" si="0" ref="F6:F69">IF(E6=0,CONCATENATE("up_UpdCpbyContr 0,'2",C6,"'"),"")</f>
        <v>up_UpdCpbyContr 0,'2002'</v>
      </c>
    </row>
    <row r="7" spans="3:6" ht="15.75" thickBot="1">
      <c r="C7" s="97" t="s">
        <v>19</v>
      </c>
      <c r="D7" s="98" t="s">
        <v>162</v>
      </c>
      <c r="E7" s="26">
        <v>0</v>
      </c>
      <c r="F7" s="47" t="str">
        <f t="shared" si="0"/>
        <v>up_UpdCpbyContr 0,'2003'</v>
      </c>
    </row>
    <row r="8" spans="3:6" ht="15.75" thickBot="1">
      <c r="C8" s="97" t="s">
        <v>20</v>
      </c>
      <c r="D8" s="98" t="s">
        <v>163</v>
      </c>
      <c r="E8" s="26">
        <v>0</v>
      </c>
      <c r="F8" s="47" t="str">
        <f t="shared" si="0"/>
        <v>up_UpdCpbyContr 0,'2004'</v>
      </c>
    </row>
    <row r="9" spans="3:6" ht="15.75" thickBot="1">
      <c r="C9" s="97" t="s">
        <v>21</v>
      </c>
      <c r="D9" s="98" t="s">
        <v>164</v>
      </c>
      <c r="E9" s="26">
        <v>0</v>
      </c>
      <c r="F9" s="47" t="str">
        <f t="shared" si="0"/>
        <v>up_UpdCpbyContr 0,'2005'</v>
      </c>
    </row>
    <row r="10" spans="3:6" ht="15.75" thickBot="1">
      <c r="C10" s="97" t="s">
        <v>22</v>
      </c>
      <c r="D10" s="98" t="s">
        <v>165</v>
      </c>
      <c r="E10" s="26">
        <v>0</v>
      </c>
      <c r="F10" s="47" t="str">
        <f t="shared" si="0"/>
        <v>up_UpdCpbyContr 0,'2006'</v>
      </c>
    </row>
    <row r="11" spans="3:6" ht="15.75" thickBot="1">
      <c r="C11" s="97" t="s">
        <v>23</v>
      </c>
      <c r="D11" s="98" t="s">
        <v>875</v>
      </c>
      <c r="E11" s="26">
        <v>0</v>
      </c>
      <c r="F11" s="47" t="str">
        <f t="shared" si="0"/>
        <v>up_UpdCpbyContr 0,'2007'</v>
      </c>
    </row>
    <row r="12" spans="3:6" ht="15.75" thickBot="1">
      <c r="C12" s="97" t="s">
        <v>24</v>
      </c>
      <c r="D12" s="98" t="s">
        <v>166</v>
      </c>
      <c r="E12" s="26">
        <v>0</v>
      </c>
      <c r="F12" s="47" t="str">
        <f t="shared" si="0"/>
        <v>up_UpdCpbyContr 0,'2008'</v>
      </c>
    </row>
    <row r="13" spans="3:6" ht="30.75" thickBot="1">
      <c r="C13" s="97" t="s">
        <v>25</v>
      </c>
      <c r="D13" s="98" t="s">
        <v>167</v>
      </c>
      <c r="E13" s="26">
        <v>0</v>
      </c>
      <c r="F13" s="47" t="str">
        <f t="shared" si="0"/>
        <v>up_UpdCpbyContr 0,'2009'</v>
      </c>
    </row>
    <row r="14" spans="3:6" ht="30.75" thickBot="1">
      <c r="C14" s="97" t="s">
        <v>26</v>
      </c>
      <c r="D14" s="98" t="s">
        <v>168</v>
      </c>
      <c r="E14" s="26">
        <v>0</v>
      </c>
      <c r="F14" s="47" t="str">
        <f t="shared" si="0"/>
        <v>up_UpdCpbyContr 0,'2010'</v>
      </c>
    </row>
    <row r="15" spans="3:6" ht="15.75" thickBot="1">
      <c r="C15" s="97" t="s">
        <v>27</v>
      </c>
      <c r="D15" s="98" t="s">
        <v>626</v>
      </c>
      <c r="E15" s="26">
        <v>0</v>
      </c>
      <c r="F15" s="47" t="str">
        <f t="shared" si="0"/>
        <v>up_UpdCpbyContr 0,'2012'</v>
      </c>
    </row>
    <row r="16" spans="3:6" ht="15.75" thickBot="1">
      <c r="C16" s="97" t="s">
        <v>28</v>
      </c>
      <c r="D16" s="98" t="s">
        <v>169</v>
      </c>
      <c r="E16" s="26">
        <v>0</v>
      </c>
      <c r="F16" s="47" t="str">
        <f t="shared" si="0"/>
        <v>up_UpdCpbyContr 0,'2013'</v>
      </c>
    </row>
    <row r="17" spans="3:6" ht="30.75" thickBot="1">
      <c r="C17" s="97" t="s">
        <v>29</v>
      </c>
      <c r="D17" s="98" t="s">
        <v>876</v>
      </c>
      <c r="E17" s="26">
        <v>0</v>
      </c>
      <c r="F17" s="47" t="str">
        <f t="shared" si="0"/>
        <v>up_UpdCpbyContr 0,'2014'</v>
      </c>
    </row>
    <row r="18" spans="3:6" ht="15.75" thickBot="1">
      <c r="C18" s="97" t="s">
        <v>30</v>
      </c>
      <c r="D18" s="98" t="s">
        <v>475</v>
      </c>
      <c r="E18" s="26">
        <v>0</v>
      </c>
      <c r="F18" s="47" t="str">
        <f t="shared" si="0"/>
        <v>up_UpdCpbyContr 0,'2015'</v>
      </c>
    </row>
    <row r="19" spans="3:6" ht="15.75" thickBot="1">
      <c r="C19" s="97" t="s">
        <v>31</v>
      </c>
      <c r="D19" s="98" t="s">
        <v>476</v>
      </c>
      <c r="E19" s="26">
        <v>0</v>
      </c>
      <c r="F19" s="47" t="str">
        <f t="shared" si="0"/>
        <v>up_UpdCpbyContr 0,'2016'</v>
      </c>
    </row>
    <row r="20" spans="3:6" ht="15.75" thickBot="1">
      <c r="C20" s="97" t="s">
        <v>32</v>
      </c>
      <c r="D20" s="98" t="s">
        <v>627</v>
      </c>
      <c r="E20" s="26">
        <v>0</v>
      </c>
      <c r="F20" s="47" t="str">
        <f t="shared" si="0"/>
        <v>up_UpdCpbyContr 0,'2017'</v>
      </c>
    </row>
    <row r="21" spans="1:6" ht="15.75" thickBot="1">
      <c r="A21" s="47">
        <v>0</v>
      </c>
      <c r="B21" s="97"/>
      <c r="C21" s="97" t="s">
        <v>33</v>
      </c>
      <c r="D21" s="98" t="s">
        <v>170</v>
      </c>
      <c r="E21" s="26">
        <v>0</v>
      </c>
      <c r="F21" s="47" t="str">
        <f t="shared" si="0"/>
        <v>up_UpdCpbyContr 0,'2018'</v>
      </c>
    </row>
    <row r="22" spans="1:6" ht="15.75" thickBot="1">
      <c r="A22" s="47">
        <v>0</v>
      </c>
      <c r="B22" s="97">
        <v>19</v>
      </c>
      <c r="C22" s="97" t="s">
        <v>34</v>
      </c>
      <c r="D22" s="98" t="s">
        <v>171</v>
      </c>
      <c r="E22" s="26">
        <v>0</v>
      </c>
      <c r="F22" s="47" t="str">
        <f t="shared" si="0"/>
        <v>up_UpdCpbyContr 0,'2019'</v>
      </c>
    </row>
    <row r="23" spans="1:6" ht="15.75" thickBot="1">
      <c r="A23" s="47">
        <v>0</v>
      </c>
      <c r="B23" s="97">
        <v>21</v>
      </c>
      <c r="C23" s="97" t="s">
        <v>35</v>
      </c>
      <c r="D23" s="98" t="s">
        <v>172</v>
      </c>
      <c r="E23" s="26">
        <v>0</v>
      </c>
      <c r="F23" s="47" t="str">
        <f t="shared" si="0"/>
        <v>up_UpdCpbyContr 0,'2021'</v>
      </c>
    </row>
    <row r="24" spans="1:6" ht="15.75" thickBot="1">
      <c r="A24" s="47">
        <v>0</v>
      </c>
      <c r="B24" s="97">
        <v>22</v>
      </c>
      <c r="C24" s="97" t="s">
        <v>36</v>
      </c>
      <c r="D24" s="98" t="s">
        <v>173</v>
      </c>
      <c r="E24" s="26">
        <v>0</v>
      </c>
      <c r="F24" s="47" t="str">
        <f t="shared" si="0"/>
        <v>up_UpdCpbyContr 0,'2022'</v>
      </c>
    </row>
    <row r="25" spans="1:6" ht="15.75" thickBot="1">
      <c r="A25" s="47">
        <v>0</v>
      </c>
      <c r="B25" s="97">
        <v>23</v>
      </c>
      <c r="C25" s="97" t="s">
        <v>37</v>
      </c>
      <c r="D25" s="98" t="s">
        <v>174</v>
      </c>
      <c r="E25" s="26">
        <v>0</v>
      </c>
      <c r="F25" s="47" t="str">
        <f t="shared" si="0"/>
        <v>up_UpdCpbyContr 0,'2023'</v>
      </c>
    </row>
    <row r="26" spans="1:6" ht="15.75" thickBot="1">
      <c r="A26" s="47">
        <v>0</v>
      </c>
      <c r="B26" s="97">
        <v>24</v>
      </c>
      <c r="C26" s="97" t="s">
        <v>38</v>
      </c>
      <c r="D26" s="98" t="s">
        <v>175</v>
      </c>
      <c r="E26" s="26">
        <v>0</v>
      </c>
      <c r="F26" s="47" t="str">
        <f t="shared" si="0"/>
        <v>up_UpdCpbyContr 0,'2024'</v>
      </c>
    </row>
    <row r="27" spans="1:6" ht="15.75" thickBot="1">
      <c r="A27" s="47">
        <v>0</v>
      </c>
      <c r="B27" s="97">
        <v>25</v>
      </c>
      <c r="C27" s="97" t="s">
        <v>39</v>
      </c>
      <c r="D27" s="98" t="s">
        <v>176</v>
      </c>
      <c r="E27" s="26">
        <v>0</v>
      </c>
      <c r="F27" s="47" t="str">
        <f t="shared" si="0"/>
        <v>up_UpdCpbyContr 0,'2025'</v>
      </c>
    </row>
    <row r="28" spans="1:6" ht="15.75" thickBot="1">
      <c r="A28" s="47">
        <v>0</v>
      </c>
      <c r="B28" s="97">
        <v>26</v>
      </c>
      <c r="C28" s="97" t="s">
        <v>40</v>
      </c>
      <c r="D28" s="98" t="s">
        <v>289</v>
      </c>
      <c r="E28" s="26">
        <v>0</v>
      </c>
      <c r="F28" s="47" t="str">
        <f t="shared" si="0"/>
        <v>up_UpdCpbyContr 0,'2026'</v>
      </c>
    </row>
    <row r="29" spans="1:6" ht="15.75" thickBot="1">
      <c r="A29" s="47">
        <v>0</v>
      </c>
      <c r="B29" s="97">
        <v>27</v>
      </c>
      <c r="C29" s="97" t="s">
        <v>41</v>
      </c>
      <c r="D29" s="98" t="s">
        <v>290</v>
      </c>
      <c r="E29" s="26">
        <v>0</v>
      </c>
      <c r="F29" s="47" t="str">
        <f t="shared" si="0"/>
        <v>up_UpdCpbyContr 0,'2027'</v>
      </c>
    </row>
    <row r="30" spans="1:6" ht="15.75" thickBot="1">
      <c r="A30" s="47">
        <v>0</v>
      </c>
      <c r="B30" s="97">
        <v>28</v>
      </c>
      <c r="C30" s="97" t="s">
        <v>42</v>
      </c>
      <c r="D30" s="98" t="s">
        <v>628</v>
      </c>
      <c r="E30" s="26">
        <v>0</v>
      </c>
      <c r="F30" s="47" t="str">
        <f t="shared" si="0"/>
        <v>up_UpdCpbyContr 0,'2028'</v>
      </c>
    </row>
    <row r="31" spans="1:6" ht="15.75" thickBot="1">
      <c r="A31" s="47">
        <v>0</v>
      </c>
      <c r="B31" s="97">
        <v>29</v>
      </c>
      <c r="C31" s="97" t="s">
        <v>43</v>
      </c>
      <c r="D31" s="98" t="s">
        <v>291</v>
      </c>
      <c r="E31" s="26">
        <v>0</v>
      </c>
      <c r="F31" s="47" t="str">
        <f t="shared" si="0"/>
        <v>up_UpdCpbyContr 0,'2029'</v>
      </c>
    </row>
    <row r="32" spans="1:6" ht="15.75" thickBot="1">
      <c r="A32" s="47">
        <v>0</v>
      </c>
      <c r="B32" s="97">
        <v>30</v>
      </c>
      <c r="C32" s="97" t="s">
        <v>44</v>
      </c>
      <c r="D32" s="98" t="s">
        <v>292</v>
      </c>
      <c r="E32" s="26">
        <v>0</v>
      </c>
      <c r="F32" s="47" t="str">
        <f t="shared" si="0"/>
        <v>up_UpdCpbyContr 0,'2030'</v>
      </c>
    </row>
    <row r="33" spans="1:6" ht="15.75" thickBot="1">
      <c r="A33" s="47">
        <v>0</v>
      </c>
      <c r="B33" s="97">
        <v>31</v>
      </c>
      <c r="C33" s="97" t="s">
        <v>45</v>
      </c>
      <c r="D33" s="98" t="s">
        <v>293</v>
      </c>
      <c r="E33" s="26">
        <v>0</v>
      </c>
      <c r="F33" s="47" t="str">
        <f t="shared" si="0"/>
        <v>up_UpdCpbyContr 0,'2031'</v>
      </c>
    </row>
    <row r="34" spans="1:6" ht="15.75" thickBot="1">
      <c r="A34" s="47">
        <v>0</v>
      </c>
      <c r="B34" s="97">
        <v>32</v>
      </c>
      <c r="C34" s="97" t="s">
        <v>46</v>
      </c>
      <c r="D34" s="98" t="s">
        <v>629</v>
      </c>
      <c r="E34" s="26">
        <v>0</v>
      </c>
      <c r="F34" s="47" t="str">
        <f t="shared" si="0"/>
        <v>up_UpdCpbyContr 0,'2032'</v>
      </c>
    </row>
    <row r="35" spans="1:6" ht="15.75" thickBot="1">
      <c r="A35" s="47">
        <v>0</v>
      </c>
      <c r="B35" s="97">
        <v>33</v>
      </c>
      <c r="C35" s="97" t="s">
        <v>47</v>
      </c>
      <c r="D35" s="98" t="s">
        <v>294</v>
      </c>
      <c r="E35" s="26">
        <v>0</v>
      </c>
      <c r="F35" s="47" t="str">
        <f t="shared" si="0"/>
        <v>up_UpdCpbyContr 0,'2033'</v>
      </c>
    </row>
    <row r="36" spans="1:6" ht="15.75" thickBot="1">
      <c r="A36" s="47">
        <v>0</v>
      </c>
      <c r="B36" s="97">
        <v>34</v>
      </c>
      <c r="C36" s="97" t="s">
        <v>48</v>
      </c>
      <c r="D36" s="98" t="s">
        <v>295</v>
      </c>
      <c r="E36" s="26">
        <v>0</v>
      </c>
      <c r="F36" s="47" t="str">
        <f t="shared" si="0"/>
        <v>up_UpdCpbyContr 0,'2034'</v>
      </c>
    </row>
    <row r="37" spans="1:6" ht="15.75" thickBot="1">
      <c r="A37" s="47">
        <v>0</v>
      </c>
      <c r="B37" s="97">
        <v>35</v>
      </c>
      <c r="C37" s="97" t="s">
        <v>49</v>
      </c>
      <c r="D37" s="98" t="s">
        <v>296</v>
      </c>
      <c r="E37" s="26">
        <v>0</v>
      </c>
      <c r="F37" s="47" t="str">
        <f t="shared" si="0"/>
        <v>up_UpdCpbyContr 0,'2035'</v>
      </c>
    </row>
    <row r="38" spans="1:6" ht="15.75" thickBot="1">
      <c r="A38" s="47">
        <v>0</v>
      </c>
      <c r="B38" s="97">
        <v>36</v>
      </c>
      <c r="C38" s="97" t="s">
        <v>50</v>
      </c>
      <c r="D38" s="98" t="s">
        <v>297</v>
      </c>
      <c r="E38" s="26">
        <v>0</v>
      </c>
      <c r="F38" s="47" t="str">
        <f t="shared" si="0"/>
        <v>up_UpdCpbyContr 0,'2036'</v>
      </c>
    </row>
    <row r="39" spans="1:6" ht="15.75" thickBot="1">
      <c r="A39" s="47">
        <v>0</v>
      </c>
      <c r="B39" s="97">
        <v>37</v>
      </c>
      <c r="C39" s="97" t="s">
        <v>51</v>
      </c>
      <c r="D39" s="98" t="s">
        <v>477</v>
      </c>
      <c r="E39" s="26">
        <v>0</v>
      </c>
      <c r="F39" s="47" t="str">
        <f t="shared" si="0"/>
        <v>up_UpdCpbyContr 0,'2037'</v>
      </c>
    </row>
    <row r="40" spans="1:6" ht="15.75" thickBot="1">
      <c r="A40" s="47">
        <v>0</v>
      </c>
      <c r="B40" s="97">
        <v>38</v>
      </c>
      <c r="C40" s="97" t="s">
        <v>52</v>
      </c>
      <c r="D40" s="98" t="s">
        <v>478</v>
      </c>
      <c r="E40" s="26">
        <v>0</v>
      </c>
      <c r="F40" s="47" t="str">
        <f t="shared" si="0"/>
        <v>up_UpdCpbyContr 0,'2038'</v>
      </c>
    </row>
    <row r="41" spans="1:6" ht="15.75" thickBot="1">
      <c r="A41" s="47">
        <v>0</v>
      </c>
      <c r="B41" s="97">
        <v>39</v>
      </c>
      <c r="C41" s="97" t="s">
        <v>53</v>
      </c>
      <c r="D41" s="98" t="s">
        <v>479</v>
      </c>
      <c r="E41" s="26">
        <v>0</v>
      </c>
      <c r="F41" s="47" t="str">
        <f t="shared" si="0"/>
        <v>up_UpdCpbyContr 0,'2039'</v>
      </c>
    </row>
    <row r="42" spans="1:6" ht="15.75" thickBot="1">
      <c r="A42" s="47">
        <v>0</v>
      </c>
      <c r="B42" s="97">
        <v>40</v>
      </c>
      <c r="C42" s="97" t="s">
        <v>630</v>
      </c>
      <c r="D42" s="98" t="s">
        <v>631</v>
      </c>
      <c r="E42" s="26">
        <v>0</v>
      </c>
      <c r="F42" s="47" t="str">
        <f t="shared" si="0"/>
        <v>up_UpdCpbyContr 0,'2040.1'</v>
      </c>
    </row>
    <row r="43" spans="1:6" ht="30.75" thickBot="1">
      <c r="A43" s="47">
        <v>0</v>
      </c>
      <c r="B43" s="97">
        <v>41</v>
      </c>
      <c r="C43" s="97" t="s">
        <v>632</v>
      </c>
      <c r="D43" s="98" t="s">
        <v>877</v>
      </c>
      <c r="E43" s="26">
        <v>0</v>
      </c>
      <c r="F43" s="47" t="str">
        <f t="shared" si="0"/>
        <v>up_UpdCpbyContr 0,'2040.2'</v>
      </c>
    </row>
    <row r="44" spans="1:6" ht="15.75" thickBot="1">
      <c r="A44" s="47">
        <v>0</v>
      </c>
      <c r="B44" s="97">
        <v>42</v>
      </c>
      <c r="C44" s="97" t="s">
        <v>54</v>
      </c>
      <c r="D44" s="98" t="s">
        <v>234</v>
      </c>
      <c r="E44" s="26">
        <v>0</v>
      </c>
      <c r="F44" s="47" t="str">
        <f t="shared" si="0"/>
        <v>up_UpdCpbyContr 0,'2041'</v>
      </c>
    </row>
    <row r="45" spans="1:6" ht="15.75" thickBot="1">
      <c r="A45" s="47">
        <v>0</v>
      </c>
      <c r="B45" s="97">
        <v>43</v>
      </c>
      <c r="C45" s="97" t="s">
        <v>55</v>
      </c>
      <c r="D45" s="98" t="s">
        <v>480</v>
      </c>
      <c r="E45" s="26">
        <v>0</v>
      </c>
      <c r="F45" s="47" t="str">
        <f t="shared" si="0"/>
        <v>up_UpdCpbyContr 0,'2042'</v>
      </c>
    </row>
    <row r="46" spans="1:6" ht="15.75" thickBot="1">
      <c r="A46" s="47">
        <v>0</v>
      </c>
      <c r="B46" s="97">
        <v>44</v>
      </c>
      <c r="C46" s="97" t="s">
        <v>56</v>
      </c>
      <c r="D46" s="98" t="s">
        <v>481</v>
      </c>
      <c r="E46" s="26">
        <v>0</v>
      </c>
      <c r="F46" s="47" t="str">
        <f t="shared" si="0"/>
        <v>up_UpdCpbyContr 0,'2043'</v>
      </c>
    </row>
    <row r="47" spans="1:6" ht="15.75" thickBot="1">
      <c r="A47" s="47">
        <v>0</v>
      </c>
      <c r="B47" s="97">
        <v>45</v>
      </c>
      <c r="C47" s="97" t="s">
        <v>57</v>
      </c>
      <c r="D47" s="98" t="s">
        <v>298</v>
      </c>
      <c r="E47" s="26">
        <v>0</v>
      </c>
      <c r="F47" s="47" t="str">
        <f t="shared" si="0"/>
        <v>up_UpdCpbyContr 0,'2044'</v>
      </c>
    </row>
    <row r="48" spans="2:6" ht="15.75" thickBot="1">
      <c r="B48" s="97"/>
      <c r="C48" s="97" t="s">
        <v>58</v>
      </c>
      <c r="D48" s="98" t="s">
        <v>235</v>
      </c>
      <c r="E48" s="26">
        <v>0</v>
      </c>
      <c r="F48" s="47" t="str">
        <f t="shared" si="0"/>
        <v>up_UpdCpbyContr 0,'2045'</v>
      </c>
    </row>
    <row r="49" spans="1:6" ht="30.75" thickBot="1">
      <c r="A49" s="47">
        <v>0</v>
      </c>
      <c r="B49" s="97">
        <v>47</v>
      </c>
      <c r="C49" s="97" t="s">
        <v>533</v>
      </c>
      <c r="D49" s="98" t="s">
        <v>878</v>
      </c>
      <c r="E49" s="26">
        <v>0</v>
      </c>
      <c r="F49" s="47" t="str">
        <f t="shared" si="0"/>
        <v>up_UpdCpbyContr 0,'2047.1'</v>
      </c>
    </row>
    <row r="50" spans="1:6" ht="30.75" thickBot="1">
      <c r="A50" s="47">
        <v>0</v>
      </c>
      <c r="B50" s="97">
        <v>48</v>
      </c>
      <c r="C50" s="97" t="s">
        <v>534</v>
      </c>
      <c r="D50" s="98" t="s">
        <v>879</v>
      </c>
      <c r="E50" s="26">
        <v>0</v>
      </c>
      <c r="F50" s="47" t="str">
        <f t="shared" si="0"/>
        <v>up_UpdCpbyContr 0,'2047.2'</v>
      </c>
    </row>
    <row r="51" spans="1:6" ht="15.75" thickBot="1">
      <c r="A51" s="47">
        <v>0</v>
      </c>
      <c r="B51" s="97">
        <v>49</v>
      </c>
      <c r="C51" s="97" t="s">
        <v>59</v>
      </c>
      <c r="D51" s="98" t="s">
        <v>299</v>
      </c>
      <c r="E51" s="26">
        <v>0</v>
      </c>
      <c r="F51" s="47" t="str">
        <f t="shared" si="0"/>
        <v>up_UpdCpbyContr 0,'2048'</v>
      </c>
    </row>
    <row r="52" spans="1:6" ht="15.75" thickBot="1">
      <c r="A52" s="47">
        <v>0</v>
      </c>
      <c r="B52" s="97">
        <v>50</v>
      </c>
      <c r="C52" s="97" t="s">
        <v>60</v>
      </c>
      <c r="D52" s="98" t="s">
        <v>300</v>
      </c>
      <c r="E52" s="26">
        <v>0</v>
      </c>
      <c r="F52" s="47" t="str">
        <f t="shared" si="0"/>
        <v>up_UpdCpbyContr 0,'2049'</v>
      </c>
    </row>
    <row r="53" spans="1:6" ht="15.75" thickBot="1">
      <c r="A53" s="47">
        <v>0</v>
      </c>
      <c r="B53" s="97">
        <v>51</v>
      </c>
      <c r="C53" s="97" t="s">
        <v>61</v>
      </c>
      <c r="D53" s="98" t="s">
        <v>482</v>
      </c>
      <c r="E53" s="26">
        <v>0</v>
      </c>
      <c r="F53" s="47" t="str">
        <f t="shared" si="0"/>
        <v>up_UpdCpbyContr 0,'2050'</v>
      </c>
    </row>
    <row r="54" spans="1:6" ht="15.75" thickBot="1">
      <c r="A54" s="47">
        <v>0</v>
      </c>
      <c r="B54" s="97">
        <v>52</v>
      </c>
      <c r="C54" s="97" t="s">
        <v>62</v>
      </c>
      <c r="D54" s="98" t="s">
        <v>301</v>
      </c>
      <c r="E54" s="26">
        <v>0</v>
      </c>
      <c r="F54" s="47" t="str">
        <f t="shared" si="0"/>
        <v>up_UpdCpbyContr 0,'2051'</v>
      </c>
    </row>
    <row r="55" spans="1:6" ht="15.75" thickBot="1">
      <c r="A55" s="47">
        <v>0</v>
      </c>
      <c r="B55" s="97">
        <v>53</v>
      </c>
      <c r="C55" s="97" t="s">
        <v>63</v>
      </c>
      <c r="D55" s="98" t="s">
        <v>880</v>
      </c>
      <c r="E55" s="26">
        <v>0</v>
      </c>
      <c r="F55" s="47" t="str">
        <f t="shared" si="0"/>
        <v>up_UpdCpbyContr 0,'2052'</v>
      </c>
    </row>
    <row r="56" spans="1:6" ht="15.75" thickBot="1">
      <c r="A56" s="47">
        <v>0</v>
      </c>
      <c r="B56" s="97">
        <v>54</v>
      </c>
      <c r="C56" s="97" t="s">
        <v>64</v>
      </c>
      <c r="D56" s="98" t="s">
        <v>881</v>
      </c>
      <c r="E56" s="26">
        <v>0</v>
      </c>
      <c r="F56" s="47" t="str">
        <f t="shared" si="0"/>
        <v>up_UpdCpbyContr 0,'2053'</v>
      </c>
    </row>
    <row r="57" spans="1:6" ht="15.75" thickBot="1">
      <c r="A57" s="47">
        <v>0</v>
      </c>
      <c r="B57" s="97">
        <v>55</v>
      </c>
      <c r="C57" s="97" t="s">
        <v>65</v>
      </c>
      <c r="D57" s="98" t="s">
        <v>302</v>
      </c>
      <c r="E57" s="26">
        <v>0</v>
      </c>
      <c r="F57" s="47" t="str">
        <f t="shared" si="0"/>
        <v>up_UpdCpbyContr 0,'2054'</v>
      </c>
    </row>
    <row r="58" spans="1:6" ht="15.75" thickBot="1">
      <c r="A58" s="47">
        <v>0</v>
      </c>
      <c r="B58" s="97">
        <v>56</v>
      </c>
      <c r="C58" s="97" t="s">
        <v>66</v>
      </c>
      <c r="D58" s="98" t="s">
        <v>303</v>
      </c>
      <c r="E58" s="26">
        <v>0</v>
      </c>
      <c r="F58" s="47" t="str">
        <f t="shared" si="0"/>
        <v>up_UpdCpbyContr 0,'2055'</v>
      </c>
    </row>
    <row r="59" spans="1:6" ht="15.75" thickBot="1">
      <c r="A59" s="47">
        <v>0</v>
      </c>
      <c r="B59" s="97">
        <v>57</v>
      </c>
      <c r="C59" s="97" t="s">
        <v>67</v>
      </c>
      <c r="D59" s="98" t="s">
        <v>236</v>
      </c>
      <c r="E59" s="26">
        <v>0</v>
      </c>
      <c r="F59" s="47" t="str">
        <f t="shared" si="0"/>
        <v>up_UpdCpbyContr 0,'2056'</v>
      </c>
    </row>
    <row r="60" spans="1:6" ht="15.75" thickBot="1">
      <c r="A60" s="47">
        <v>0</v>
      </c>
      <c r="B60" s="97">
        <v>58</v>
      </c>
      <c r="C60" s="97" t="s">
        <v>68</v>
      </c>
      <c r="D60" s="98" t="s">
        <v>237</v>
      </c>
      <c r="E60" s="26">
        <v>0</v>
      </c>
      <c r="F60" s="47" t="str">
        <f t="shared" si="0"/>
        <v>up_UpdCpbyContr 0,'2057'</v>
      </c>
    </row>
    <row r="61" spans="1:6" ht="15.75" thickBot="1">
      <c r="A61" s="47">
        <v>0</v>
      </c>
      <c r="B61" s="97">
        <v>59</v>
      </c>
      <c r="C61" s="97" t="s">
        <v>69</v>
      </c>
      <c r="D61" s="98" t="s">
        <v>483</v>
      </c>
      <c r="E61" s="26">
        <v>0</v>
      </c>
      <c r="F61" s="47" t="str">
        <f t="shared" si="0"/>
        <v>up_UpdCpbyContr 0,'2058'</v>
      </c>
    </row>
    <row r="62" spans="1:6" ht="15.75" thickBot="1">
      <c r="A62" s="47">
        <v>0</v>
      </c>
      <c r="B62" s="97">
        <v>60</v>
      </c>
      <c r="C62" s="97" t="s">
        <v>70</v>
      </c>
      <c r="D62" s="98" t="s">
        <v>304</v>
      </c>
      <c r="E62" s="26">
        <v>0</v>
      </c>
      <c r="F62" s="47" t="str">
        <f t="shared" si="0"/>
        <v>up_UpdCpbyContr 0,'2059'</v>
      </c>
    </row>
    <row r="63" spans="1:6" ht="15.75" thickBot="1">
      <c r="A63" s="47">
        <v>0</v>
      </c>
      <c r="B63" s="97">
        <v>61</v>
      </c>
      <c r="C63" s="97" t="s">
        <v>71</v>
      </c>
      <c r="D63" s="98" t="s">
        <v>305</v>
      </c>
      <c r="E63" s="26">
        <v>0</v>
      </c>
      <c r="F63" s="47" t="str">
        <f t="shared" si="0"/>
        <v>up_UpdCpbyContr 0,'2060'</v>
      </c>
    </row>
    <row r="64" spans="1:6" ht="15.75" thickBot="1">
      <c r="A64" s="47">
        <v>0</v>
      </c>
      <c r="B64" s="97">
        <v>62</v>
      </c>
      <c r="C64" s="97" t="s">
        <v>72</v>
      </c>
      <c r="D64" s="98" t="s">
        <v>238</v>
      </c>
      <c r="E64" s="26">
        <v>0</v>
      </c>
      <c r="F64" s="47" t="str">
        <f t="shared" si="0"/>
        <v>up_UpdCpbyContr 0,'2061'</v>
      </c>
    </row>
    <row r="65" spans="1:6" ht="15.75" thickBot="1">
      <c r="A65" s="47">
        <v>0</v>
      </c>
      <c r="B65" s="97">
        <v>63</v>
      </c>
      <c r="C65" s="97" t="s">
        <v>73</v>
      </c>
      <c r="D65" s="98" t="s">
        <v>633</v>
      </c>
      <c r="E65" s="26">
        <v>0</v>
      </c>
      <c r="F65" s="47" t="str">
        <f t="shared" si="0"/>
        <v>up_UpdCpbyContr 0,'2062'</v>
      </c>
    </row>
    <row r="66" spans="1:6" ht="15.75" thickBot="1">
      <c r="A66" s="47">
        <v>0</v>
      </c>
      <c r="B66" s="97">
        <v>64</v>
      </c>
      <c r="C66" s="97" t="s">
        <v>74</v>
      </c>
      <c r="D66" s="98" t="s">
        <v>634</v>
      </c>
      <c r="E66" s="26">
        <v>0</v>
      </c>
      <c r="F66" s="47" t="str">
        <f t="shared" si="0"/>
        <v>up_UpdCpbyContr 0,'2063'</v>
      </c>
    </row>
    <row r="67" spans="1:6" ht="30.75" thickBot="1">
      <c r="A67" s="47">
        <v>0</v>
      </c>
      <c r="B67" s="97">
        <v>65</v>
      </c>
      <c r="C67" s="97" t="s">
        <v>75</v>
      </c>
      <c r="D67" s="98" t="s">
        <v>635</v>
      </c>
      <c r="E67" s="26">
        <v>0</v>
      </c>
      <c r="F67" s="47" t="str">
        <f t="shared" si="0"/>
        <v>up_UpdCpbyContr 0,'2064'</v>
      </c>
    </row>
    <row r="68" spans="1:6" ht="30.75" thickBot="1">
      <c r="A68" s="47">
        <v>0</v>
      </c>
      <c r="B68" s="97">
        <v>66</v>
      </c>
      <c r="C68" s="97" t="s">
        <v>76</v>
      </c>
      <c r="D68" s="98" t="s">
        <v>636</v>
      </c>
      <c r="E68" s="26">
        <v>0</v>
      </c>
      <c r="F68" s="47" t="str">
        <f t="shared" si="0"/>
        <v>up_UpdCpbyContr 0,'2065'</v>
      </c>
    </row>
    <row r="69" spans="1:6" ht="15.75" thickBot="1">
      <c r="A69" s="47">
        <v>0</v>
      </c>
      <c r="B69" s="97">
        <v>67</v>
      </c>
      <c r="C69" s="97" t="s">
        <v>77</v>
      </c>
      <c r="D69" s="98" t="s">
        <v>239</v>
      </c>
      <c r="E69" s="26">
        <v>0</v>
      </c>
      <c r="F69" s="47" t="str">
        <f t="shared" si="0"/>
        <v>up_UpdCpbyContr 0,'2066'</v>
      </c>
    </row>
    <row r="70" spans="1:6" ht="15.75" thickBot="1">
      <c r="A70" s="47">
        <v>0</v>
      </c>
      <c r="B70" s="97">
        <v>68</v>
      </c>
      <c r="C70" s="97" t="s">
        <v>78</v>
      </c>
      <c r="D70" s="98" t="s">
        <v>240</v>
      </c>
      <c r="E70" s="26">
        <v>0</v>
      </c>
      <c r="F70" s="47" t="str">
        <f aca="true" t="shared" si="1" ref="F70:F134">IF(E70=0,CONCATENATE("up_UpdCpbyContr 0,'2",C70,"'"),"")</f>
        <v>up_UpdCpbyContr 0,'2067'</v>
      </c>
    </row>
    <row r="71" spans="1:6" ht="15.75" thickBot="1">
      <c r="A71" s="47">
        <v>0</v>
      </c>
      <c r="B71" s="97">
        <v>69</v>
      </c>
      <c r="C71" s="97" t="s">
        <v>79</v>
      </c>
      <c r="D71" s="98" t="s">
        <v>241</v>
      </c>
      <c r="E71" s="26">
        <v>0</v>
      </c>
      <c r="F71" s="47" t="str">
        <f t="shared" si="1"/>
        <v>up_UpdCpbyContr 0,'2068'</v>
      </c>
    </row>
    <row r="72" spans="1:6" ht="15.75" thickBot="1">
      <c r="A72" s="47">
        <v>0</v>
      </c>
      <c r="B72" s="97">
        <v>70</v>
      </c>
      <c r="C72" s="97" t="s">
        <v>80</v>
      </c>
      <c r="D72" s="98" t="s">
        <v>242</v>
      </c>
      <c r="E72" s="26">
        <v>0</v>
      </c>
      <c r="F72" s="47" t="str">
        <f t="shared" si="1"/>
        <v>up_UpdCpbyContr 0,'2069'</v>
      </c>
    </row>
    <row r="73" spans="1:6" ht="15.75" thickBot="1">
      <c r="A73" s="47">
        <v>0</v>
      </c>
      <c r="B73" s="97">
        <v>71</v>
      </c>
      <c r="C73" s="97" t="s">
        <v>81</v>
      </c>
      <c r="D73" s="98" t="s">
        <v>243</v>
      </c>
      <c r="E73" s="26">
        <v>0</v>
      </c>
      <c r="F73" s="47" t="str">
        <f t="shared" si="1"/>
        <v>up_UpdCpbyContr 0,'2070'</v>
      </c>
    </row>
    <row r="74" spans="1:6" ht="15.75" thickBot="1">
      <c r="A74" s="47">
        <v>0</v>
      </c>
      <c r="B74" s="97">
        <v>72</v>
      </c>
      <c r="C74" s="97" t="s">
        <v>82</v>
      </c>
      <c r="D74" s="98" t="s">
        <v>244</v>
      </c>
      <c r="E74" s="26">
        <v>0</v>
      </c>
      <c r="F74" s="47" t="str">
        <f t="shared" si="1"/>
        <v>up_UpdCpbyContr 0,'2071'</v>
      </c>
    </row>
    <row r="75" spans="1:6" ht="15.75" thickBot="1">
      <c r="A75" s="47">
        <v>0</v>
      </c>
      <c r="B75" s="97">
        <v>73</v>
      </c>
      <c r="C75" s="97" t="s">
        <v>83</v>
      </c>
      <c r="D75" s="98" t="s">
        <v>306</v>
      </c>
      <c r="E75" s="26">
        <v>0</v>
      </c>
      <c r="F75" s="47" t="str">
        <f t="shared" si="1"/>
        <v>up_UpdCpbyContr 0,'2072'</v>
      </c>
    </row>
    <row r="76" spans="1:6" ht="30.75" thickBot="1">
      <c r="A76" s="47">
        <v>0</v>
      </c>
      <c r="B76" s="97">
        <v>74</v>
      </c>
      <c r="C76" s="97" t="s">
        <v>84</v>
      </c>
      <c r="D76" s="98" t="s">
        <v>245</v>
      </c>
      <c r="E76" s="26">
        <v>0</v>
      </c>
      <c r="F76" s="47" t="str">
        <f t="shared" si="1"/>
        <v>up_UpdCpbyContr 0,'2073'</v>
      </c>
    </row>
    <row r="77" spans="1:6" ht="15.75" thickBot="1">
      <c r="A77" s="47">
        <v>0</v>
      </c>
      <c r="B77" s="97">
        <v>75</v>
      </c>
      <c r="C77" s="97" t="s">
        <v>85</v>
      </c>
      <c r="D77" s="98" t="s">
        <v>246</v>
      </c>
      <c r="E77" s="26">
        <v>0</v>
      </c>
      <c r="F77" s="47" t="str">
        <f t="shared" si="1"/>
        <v>up_UpdCpbyContr 0,'2074'</v>
      </c>
    </row>
    <row r="78" spans="1:6" ht="15.75" thickBot="1">
      <c r="A78" s="47">
        <v>0</v>
      </c>
      <c r="B78" s="97">
        <v>76</v>
      </c>
      <c r="C78" s="97" t="s">
        <v>86</v>
      </c>
      <c r="D78" s="98" t="s">
        <v>637</v>
      </c>
      <c r="E78" s="26">
        <v>0</v>
      </c>
      <c r="F78" s="47" t="str">
        <f t="shared" si="1"/>
        <v>up_UpdCpbyContr 0,'2075'</v>
      </c>
    </row>
    <row r="79" spans="1:6" ht="15.75" thickBot="1">
      <c r="A79" s="47">
        <v>0</v>
      </c>
      <c r="B79" s="97">
        <v>77</v>
      </c>
      <c r="C79" s="97" t="s">
        <v>87</v>
      </c>
      <c r="D79" s="98" t="s">
        <v>638</v>
      </c>
      <c r="E79" s="26">
        <v>0</v>
      </c>
      <c r="F79" s="47" t="str">
        <f t="shared" si="1"/>
        <v>up_UpdCpbyContr 0,'2076'</v>
      </c>
    </row>
    <row r="80" spans="1:6" ht="15.75" thickBot="1">
      <c r="A80" s="47">
        <v>0</v>
      </c>
      <c r="B80" s="97">
        <v>78</v>
      </c>
      <c r="C80" s="97" t="s">
        <v>88</v>
      </c>
      <c r="D80" s="98" t="s">
        <v>247</v>
      </c>
      <c r="E80" s="26">
        <v>0</v>
      </c>
      <c r="F80" s="47" t="str">
        <f t="shared" si="1"/>
        <v>up_UpdCpbyContr 0,'2077'</v>
      </c>
    </row>
    <row r="81" spans="1:6" ht="15.75" thickBot="1">
      <c r="A81" s="47">
        <v>0</v>
      </c>
      <c r="B81" s="97">
        <v>79</v>
      </c>
      <c r="C81" s="97" t="s">
        <v>89</v>
      </c>
      <c r="D81" s="98" t="s">
        <v>307</v>
      </c>
      <c r="E81" s="26">
        <v>0</v>
      </c>
      <c r="F81" s="47" t="str">
        <f t="shared" si="1"/>
        <v>up_UpdCpbyContr 0,'2078'</v>
      </c>
    </row>
    <row r="82" spans="1:6" ht="15.75" thickBot="1">
      <c r="A82" s="47">
        <v>0</v>
      </c>
      <c r="B82" s="97">
        <v>80</v>
      </c>
      <c r="C82" s="97" t="s">
        <v>90</v>
      </c>
      <c r="D82" s="98" t="s">
        <v>308</v>
      </c>
      <c r="E82" s="26">
        <v>0</v>
      </c>
      <c r="F82" s="47" t="str">
        <f t="shared" si="1"/>
        <v>up_UpdCpbyContr 0,'2079'</v>
      </c>
    </row>
    <row r="83" spans="1:6" ht="15.75" thickBot="1">
      <c r="A83" s="47">
        <v>0</v>
      </c>
      <c r="B83" s="97">
        <v>81</v>
      </c>
      <c r="C83" s="97" t="s">
        <v>91</v>
      </c>
      <c r="D83" s="98" t="s">
        <v>309</v>
      </c>
      <c r="E83" s="26">
        <v>0</v>
      </c>
      <c r="F83" s="47" t="str">
        <f t="shared" si="1"/>
        <v>up_UpdCpbyContr 0,'2080'</v>
      </c>
    </row>
    <row r="84" spans="1:6" ht="15.75" thickBot="1">
      <c r="A84" s="47">
        <v>0</v>
      </c>
      <c r="B84" s="97">
        <v>82</v>
      </c>
      <c r="C84" s="97" t="s">
        <v>92</v>
      </c>
      <c r="D84" s="98" t="s">
        <v>248</v>
      </c>
      <c r="E84" s="26">
        <v>0</v>
      </c>
      <c r="F84" s="47" t="str">
        <f t="shared" si="1"/>
        <v>up_UpdCpbyContr 0,'2081'</v>
      </c>
    </row>
    <row r="85" spans="1:6" ht="15.75" thickBot="1">
      <c r="A85" s="47">
        <v>0</v>
      </c>
      <c r="B85" s="97">
        <v>83</v>
      </c>
      <c r="C85" s="97" t="s">
        <v>93</v>
      </c>
      <c r="D85" s="98" t="s">
        <v>310</v>
      </c>
      <c r="E85" s="26">
        <v>0</v>
      </c>
      <c r="F85" s="47" t="str">
        <f t="shared" si="1"/>
        <v>up_UpdCpbyContr 0,'2082'</v>
      </c>
    </row>
    <row r="86" spans="1:6" ht="15.75" thickBot="1">
      <c r="A86" s="47">
        <v>0</v>
      </c>
      <c r="B86" s="97">
        <v>84</v>
      </c>
      <c r="C86" s="97" t="s">
        <v>94</v>
      </c>
      <c r="D86" s="98" t="s">
        <v>249</v>
      </c>
      <c r="E86" s="26">
        <v>0</v>
      </c>
      <c r="F86" s="47" t="str">
        <f t="shared" si="1"/>
        <v>up_UpdCpbyContr 0,'2083'</v>
      </c>
    </row>
    <row r="87" spans="1:6" ht="15.75" thickBot="1">
      <c r="A87" s="47">
        <v>0</v>
      </c>
      <c r="B87" s="97">
        <v>85</v>
      </c>
      <c r="C87" s="97" t="s">
        <v>95</v>
      </c>
      <c r="D87" s="98" t="s">
        <v>311</v>
      </c>
      <c r="E87" s="26">
        <v>0</v>
      </c>
      <c r="F87" s="47" t="str">
        <f t="shared" si="1"/>
        <v>up_UpdCpbyContr 0,'2084'</v>
      </c>
    </row>
    <row r="88" spans="1:6" ht="15.75" thickBot="1">
      <c r="A88" s="47">
        <v>0</v>
      </c>
      <c r="B88" s="97">
        <v>86</v>
      </c>
      <c r="C88" s="97" t="s">
        <v>96</v>
      </c>
      <c r="D88" s="98" t="s">
        <v>484</v>
      </c>
      <c r="E88" s="26">
        <v>0</v>
      </c>
      <c r="F88" s="47" t="str">
        <f t="shared" si="1"/>
        <v>up_UpdCpbyContr 0,'2085'</v>
      </c>
    </row>
    <row r="89" spans="1:6" ht="15.75" thickBot="1">
      <c r="A89" s="47">
        <v>0</v>
      </c>
      <c r="B89" s="97">
        <v>87</v>
      </c>
      <c r="C89" s="97" t="s">
        <v>97</v>
      </c>
      <c r="D89" s="98" t="s">
        <v>312</v>
      </c>
      <c r="E89" s="26">
        <v>0</v>
      </c>
      <c r="F89" s="47" t="str">
        <f t="shared" si="1"/>
        <v>up_UpdCpbyContr 0,'2086'</v>
      </c>
    </row>
    <row r="90" spans="1:6" ht="15.75" thickBot="1">
      <c r="A90" s="47">
        <v>0</v>
      </c>
      <c r="B90" s="97">
        <v>88</v>
      </c>
      <c r="C90" s="97" t="s">
        <v>98</v>
      </c>
      <c r="D90" s="98" t="s">
        <v>639</v>
      </c>
      <c r="E90" s="26">
        <v>0</v>
      </c>
      <c r="F90" s="47" t="str">
        <f t="shared" si="1"/>
        <v>up_UpdCpbyContr 0,'2087'</v>
      </c>
    </row>
    <row r="91" spans="1:6" ht="15.75" thickBot="1">
      <c r="A91" s="47">
        <v>0</v>
      </c>
      <c r="B91" s="97">
        <v>89</v>
      </c>
      <c r="C91" s="97" t="s">
        <v>99</v>
      </c>
      <c r="D91" s="98" t="s">
        <v>313</v>
      </c>
      <c r="E91" s="26">
        <v>0</v>
      </c>
      <c r="F91" s="47" t="str">
        <f t="shared" si="1"/>
        <v>up_UpdCpbyContr 0,'2088'</v>
      </c>
    </row>
    <row r="92" spans="1:6" ht="15.75" thickBot="1">
      <c r="A92" s="47">
        <v>0</v>
      </c>
      <c r="B92" s="97">
        <v>90</v>
      </c>
      <c r="C92" s="97" t="s">
        <v>100</v>
      </c>
      <c r="D92" s="98" t="s">
        <v>314</v>
      </c>
      <c r="E92" s="26">
        <v>0</v>
      </c>
      <c r="F92" s="47" t="str">
        <f t="shared" si="1"/>
        <v>up_UpdCpbyContr 0,'2089'</v>
      </c>
    </row>
    <row r="93" spans="1:6" ht="15.75" thickBot="1">
      <c r="A93" s="47">
        <v>0</v>
      </c>
      <c r="B93" s="97">
        <v>91</v>
      </c>
      <c r="C93" s="97" t="s">
        <v>101</v>
      </c>
      <c r="D93" s="98" t="s">
        <v>640</v>
      </c>
      <c r="E93" s="26">
        <v>0</v>
      </c>
      <c r="F93" s="47" t="str">
        <f t="shared" si="1"/>
        <v>up_UpdCpbyContr 0,'2090'</v>
      </c>
    </row>
    <row r="94" spans="1:6" ht="15.75" thickBot="1">
      <c r="A94" s="47">
        <v>0</v>
      </c>
      <c r="B94" s="97">
        <v>92</v>
      </c>
      <c r="C94" s="97" t="s">
        <v>102</v>
      </c>
      <c r="D94" s="98" t="s">
        <v>485</v>
      </c>
      <c r="E94" s="26">
        <v>0</v>
      </c>
      <c r="F94" s="47" t="str">
        <f t="shared" si="1"/>
        <v>up_UpdCpbyContr 0,'2091'</v>
      </c>
    </row>
    <row r="95" spans="1:6" ht="15.75" thickBot="1">
      <c r="A95" s="47">
        <v>0</v>
      </c>
      <c r="B95" s="97">
        <v>93</v>
      </c>
      <c r="C95" s="97" t="s">
        <v>103</v>
      </c>
      <c r="D95" s="98" t="s">
        <v>486</v>
      </c>
      <c r="E95" s="26">
        <v>0</v>
      </c>
      <c r="F95" s="47" t="str">
        <f t="shared" si="1"/>
        <v>up_UpdCpbyContr 0,'2092'</v>
      </c>
    </row>
    <row r="96" spans="1:6" ht="15.75" thickBot="1">
      <c r="A96" s="47">
        <v>0</v>
      </c>
      <c r="B96" s="97">
        <v>94</v>
      </c>
      <c r="C96" s="97" t="s">
        <v>104</v>
      </c>
      <c r="D96" s="98" t="s">
        <v>487</v>
      </c>
      <c r="E96" s="26">
        <v>0</v>
      </c>
      <c r="F96" s="47" t="str">
        <f t="shared" si="1"/>
        <v>up_UpdCpbyContr 0,'2093'</v>
      </c>
    </row>
    <row r="97" spans="1:6" ht="15.75" thickBot="1">
      <c r="A97" s="47">
        <v>0</v>
      </c>
      <c r="B97" s="97">
        <v>95</v>
      </c>
      <c r="C97" s="97" t="s">
        <v>105</v>
      </c>
      <c r="D97" s="98" t="s">
        <v>488</v>
      </c>
      <c r="E97" s="26">
        <v>0</v>
      </c>
      <c r="F97" s="47" t="str">
        <f t="shared" si="1"/>
        <v>up_UpdCpbyContr 0,'2094'</v>
      </c>
    </row>
    <row r="98" spans="1:6" ht="15.75" thickBot="1">
      <c r="A98" s="47">
        <v>0</v>
      </c>
      <c r="B98" s="97">
        <v>96</v>
      </c>
      <c r="C98" s="97" t="s">
        <v>106</v>
      </c>
      <c r="D98" s="98" t="s">
        <v>882</v>
      </c>
      <c r="E98" s="26">
        <v>0</v>
      </c>
      <c r="F98" s="47" t="str">
        <f t="shared" si="1"/>
        <v>up_UpdCpbyContr 0,'2095'</v>
      </c>
    </row>
    <row r="99" spans="1:6" ht="15.75" thickBot="1">
      <c r="A99" s="47">
        <v>0</v>
      </c>
      <c r="B99" s="97">
        <v>97</v>
      </c>
      <c r="C99" s="97" t="s">
        <v>107</v>
      </c>
      <c r="D99" s="98" t="s">
        <v>250</v>
      </c>
      <c r="E99" s="26">
        <v>0</v>
      </c>
      <c r="F99" s="47" t="str">
        <f t="shared" si="1"/>
        <v>up_UpdCpbyContr 0,'2096'</v>
      </c>
    </row>
    <row r="100" spans="1:6" ht="15.75" thickBot="1">
      <c r="A100" s="47">
        <v>0</v>
      </c>
      <c r="B100" s="97">
        <v>98</v>
      </c>
      <c r="C100" s="97" t="s">
        <v>108</v>
      </c>
      <c r="D100" s="98" t="s">
        <v>251</v>
      </c>
      <c r="E100" s="26">
        <v>0</v>
      </c>
      <c r="F100" s="47" t="str">
        <f t="shared" si="1"/>
        <v>up_UpdCpbyContr 0,'2097'</v>
      </c>
    </row>
    <row r="101" spans="2:5" ht="15.75" thickBot="1">
      <c r="B101" s="97"/>
      <c r="C101" s="94" t="s">
        <v>883</v>
      </c>
      <c r="D101" s="95" t="s">
        <v>884</v>
      </c>
      <c r="E101" s="26">
        <v>0</v>
      </c>
    </row>
    <row r="102" spans="2:5" ht="15.75" thickBot="1">
      <c r="B102" s="97"/>
      <c r="C102" s="97" t="s">
        <v>885</v>
      </c>
      <c r="D102" s="98" t="s">
        <v>886</v>
      </c>
      <c r="E102" s="26">
        <v>0</v>
      </c>
    </row>
    <row r="103" spans="3:6" ht="15.75" thickBot="1">
      <c r="C103" s="97" t="s">
        <v>109</v>
      </c>
      <c r="D103" s="98" t="s">
        <v>887</v>
      </c>
      <c r="E103" s="26">
        <v>0</v>
      </c>
      <c r="F103" s="47" t="str">
        <f t="shared" si="1"/>
        <v>up_UpdCpbyContr 0,'2099'</v>
      </c>
    </row>
    <row r="104" spans="3:6" ht="15.75" thickBot="1">
      <c r="C104" s="97" t="s">
        <v>641</v>
      </c>
      <c r="D104" s="98" t="s">
        <v>252</v>
      </c>
      <c r="E104" s="26">
        <v>0</v>
      </c>
      <c r="F104" s="47" t="str">
        <f t="shared" si="1"/>
        <v>up_UpdCpbyContr 0,'2100'</v>
      </c>
    </row>
    <row r="105" spans="3:6" ht="15.75" thickBot="1">
      <c r="C105" s="97" t="s">
        <v>642</v>
      </c>
      <c r="D105" s="98" t="s">
        <v>514</v>
      </c>
      <c r="E105" s="26">
        <v>0</v>
      </c>
      <c r="F105" s="47" t="str">
        <f t="shared" si="1"/>
        <v>up_UpdCpbyContr 0,'2101'</v>
      </c>
    </row>
    <row r="106" spans="3:6" ht="15.75" thickBot="1">
      <c r="C106" s="97" t="s">
        <v>643</v>
      </c>
      <c r="D106" s="98" t="s">
        <v>489</v>
      </c>
      <c r="E106" s="26">
        <v>0</v>
      </c>
      <c r="F106" s="47" t="str">
        <f t="shared" si="1"/>
        <v>up_UpdCpbyContr 0,'2102'</v>
      </c>
    </row>
    <row r="107" spans="3:6" ht="15.75" thickBot="1">
      <c r="C107" s="97" t="s">
        <v>644</v>
      </c>
      <c r="D107" s="98" t="s">
        <v>490</v>
      </c>
      <c r="E107" s="26">
        <v>0</v>
      </c>
      <c r="F107" s="47" t="str">
        <f t="shared" si="1"/>
        <v>up_UpdCpbyContr 0,'2103'</v>
      </c>
    </row>
    <row r="108" spans="3:6" ht="15.75" thickBot="1">
      <c r="C108" s="97" t="s">
        <v>645</v>
      </c>
      <c r="D108" s="98" t="s">
        <v>253</v>
      </c>
      <c r="E108" s="26">
        <v>0</v>
      </c>
      <c r="F108" s="47" t="str">
        <f t="shared" si="1"/>
        <v>up_UpdCpbyContr 0,'2104'</v>
      </c>
    </row>
    <row r="109" spans="3:6" ht="15.75" thickBot="1">
      <c r="C109" s="97" t="s">
        <v>646</v>
      </c>
      <c r="D109" s="98" t="s">
        <v>254</v>
      </c>
      <c r="E109" s="26">
        <v>0</v>
      </c>
      <c r="F109" s="47" t="str">
        <f t="shared" si="1"/>
        <v>up_UpdCpbyContr 0,'2105'</v>
      </c>
    </row>
    <row r="110" spans="3:6" ht="15.75" thickBot="1">
      <c r="C110" s="97" t="s">
        <v>647</v>
      </c>
      <c r="D110" s="98" t="s">
        <v>491</v>
      </c>
      <c r="E110" s="26">
        <v>0</v>
      </c>
      <c r="F110" s="47" t="str">
        <f t="shared" si="1"/>
        <v>up_UpdCpbyContr 0,'2106'</v>
      </c>
    </row>
    <row r="111" spans="3:6" ht="15.75" thickBot="1">
      <c r="C111" s="97" t="s">
        <v>648</v>
      </c>
      <c r="D111" s="98" t="s">
        <v>649</v>
      </c>
      <c r="E111" s="26">
        <v>0</v>
      </c>
      <c r="F111" s="47" t="str">
        <f t="shared" si="1"/>
        <v>up_UpdCpbyContr 0,'2107'</v>
      </c>
    </row>
    <row r="112" spans="3:6" ht="15.75" thickBot="1">
      <c r="C112" s="97" t="s">
        <v>650</v>
      </c>
      <c r="D112" s="98" t="s">
        <v>255</v>
      </c>
      <c r="E112" s="26">
        <v>0</v>
      </c>
      <c r="F112" s="47" t="str">
        <f t="shared" si="1"/>
        <v>up_UpdCpbyContr 0,'2108'</v>
      </c>
    </row>
    <row r="113" spans="3:6" ht="15.75" thickBot="1">
      <c r="C113" s="97" t="s">
        <v>651</v>
      </c>
      <c r="D113" s="98" t="s">
        <v>256</v>
      </c>
      <c r="E113" s="26">
        <v>0</v>
      </c>
      <c r="F113" s="47" t="str">
        <f t="shared" si="1"/>
        <v>up_UpdCpbyContr 0,'2109'</v>
      </c>
    </row>
    <row r="114" spans="3:6" ht="15.75" thickBot="1">
      <c r="C114" s="97" t="s">
        <v>652</v>
      </c>
      <c r="D114" s="98" t="s">
        <v>257</v>
      </c>
      <c r="E114" s="26">
        <v>0</v>
      </c>
      <c r="F114" s="47" t="str">
        <f t="shared" si="1"/>
        <v>up_UpdCpbyContr 0,'2110'</v>
      </c>
    </row>
    <row r="115" spans="3:6" ht="15.75" thickBot="1">
      <c r="C115" s="97" t="s">
        <v>653</v>
      </c>
      <c r="D115" s="98" t="s">
        <v>258</v>
      </c>
      <c r="E115" s="26">
        <v>0</v>
      </c>
      <c r="F115" s="47" t="str">
        <f t="shared" si="1"/>
        <v>up_UpdCpbyContr 0,'2111'</v>
      </c>
    </row>
    <row r="116" spans="3:6" ht="15.75" thickBot="1">
      <c r="C116" s="97" t="s">
        <v>654</v>
      </c>
      <c r="D116" s="98" t="s">
        <v>259</v>
      </c>
      <c r="E116" s="26">
        <v>0</v>
      </c>
      <c r="F116" s="47" t="str">
        <f t="shared" si="1"/>
        <v>up_UpdCpbyContr 0,'2112'</v>
      </c>
    </row>
    <row r="117" spans="3:6" ht="15.75" thickBot="1">
      <c r="C117" s="97" t="s">
        <v>655</v>
      </c>
      <c r="D117" s="98" t="s">
        <v>260</v>
      </c>
      <c r="E117" s="26">
        <v>0</v>
      </c>
      <c r="F117" s="47" t="str">
        <f t="shared" si="1"/>
        <v>up_UpdCpbyContr 0,'2113'</v>
      </c>
    </row>
    <row r="118" spans="3:6" ht="15.75" thickBot="1">
      <c r="C118" s="97" t="s">
        <v>656</v>
      </c>
      <c r="D118" s="98" t="s">
        <v>657</v>
      </c>
      <c r="E118" s="26">
        <v>0</v>
      </c>
      <c r="F118" s="47" t="str">
        <f t="shared" si="1"/>
        <v>up_UpdCpbyContr 0,'2114'</v>
      </c>
    </row>
    <row r="119" spans="3:6" ht="30.75" thickBot="1">
      <c r="C119" s="97" t="s">
        <v>531</v>
      </c>
      <c r="D119" s="98" t="s">
        <v>888</v>
      </c>
      <c r="E119" s="26">
        <v>0</v>
      </c>
      <c r="F119" s="47" t="str">
        <f t="shared" si="1"/>
        <v>up_UpdCpbyContr 0,'2116.1'</v>
      </c>
    </row>
    <row r="120" spans="3:6" ht="30.75" thickBot="1">
      <c r="C120" s="97" t="s">
        <v>532</v>
      </c>
      <c r="D120" s="98" t="s">
        <v>658</v>
      </c>
      <c r="E120" s="26">
        <v>0</v>
      </c>
      <c r="F120" s="47" t="str">
        <f t="shared" si="1"/>
        <v>up_UpdCpbyContr 0,'2116.2'</v>
      </c>
    </row>
    <row r="121" spans="3:6" ht="15.75" thickBot="1">
      <c r="C121" s="97" t="s">
        <v>659</v>
      </c>
      <c r="D121" s="98" t="s">
        <v>889</v>
      </c>
      <c r="E121" s="26">
        <v>0</v>
      </c>
      <c r="F121" s="47" t="str">
        <f t="shared" si="1"/>
        <v>up_UpdCpbyContr 0,'2117'</v>
      </c>
    </row>
    <row r="122" spans="3:6" ht="15.75" thickBot="1">
      <c r="C122" s="97" t="s">
        <v>660</v>
      </c>
      <c r="D122" s="98" t="s">
        <v>661</v>
      </c>
      <c r="E122" s="26">
        <v>0</v>
      </c>
      <c r="F122" s="47" t="str">
        <f t="shared" si="1"/>
        <v>up_UpdCpbyContr 0,'2118'</v>
      </c>
    </row>
    <row r="123" spans="3:6" ht="15.75" thickBot="1">
      <c r="C123" s="97" t="s">
        <v>662</v>
      </c>
      <c r="D123" s="98" t="s">
        <v>515</v>
      </c>
      <c r="E123" s="26">
        <v>0</v>
      </c>
      <c r="F123" s="47" t="str">
        <f t="shared" si="1"/>
        <v>up_UpdCpbyContr 0,'2119'</v>
      </c>
    </row>
    <row r="124" spans="3:6" ht="15.75" thickBot="1">
      <c r="C124" s="97" t="s">
        <v>663</v>
      </c>
      <c r="D124" s="98" t="s">
        <v>261</v>
      </c>
      <c r="E124" s="26">
        <v>0</v>
      </c>
      <c r="F124" s="47" t="str">
        <f t="shared" si="1"/>
        <v>up_UpdCpbyContr 0,'2120'</v>
      </c>
    </row>
    <row r="125" spans="3:6" ht="15.75" thickBot="1">
      <c r="C125" s="97" t="s">
        <v>664</v>
      </c>
      <c r="D125" s="98" t="s">
        <v>315</v>
      </c>
      <c r="E125" s="26">
        <v>0</v>
      </c>
      <c r="F125" s="47" t="str">
        <f t="shared" si="1"/>
        <v>up_UpdCpbyContr 0,'2121'</v>
      </c>
    </row>
    <row r="126" spans="3:6" ht="15.75" thickBot="1">
      <c r="C126" s="97" t="s">
        <v>665</v>
      </c>
      <c r="D126" s="98" t="s">
        <v>666</v>
      </c>
      <c r="E126" s="26">
        <v>0</v>
      </c>
      <c r="F126" s="47" t="str">
        <f t="shared" si="1"/>
        <v>up_UpdCpbyContr 0,'2122'</v>
      </c>
    </row>
    <row r="127" spans="3:6" ht="15.75" thickBot="1">
      <c r="C127" s="97" t="s">
        <v>667</v>
      </c>
      <c r="D127" s="98" t="s">
        <v>890</v>
      </c>
      <c r="E127" s="26">
        <v>0</v>
      </c>
      <c r="F127" s="47" t="str">
        <f t="shared" si="1"/>
        <v>up_UpdCpbyContr 0,'2123'</v>
      </c>
    </row>
    <row r="128" spans="3:6" ht="15.75" thickBot="1">
      <c r="C128" s="97" t="s">
        <v>668</v>
      </c>
      <c r="D128" s="98" t="s">
        <v>669</v>
      </c>
      <c r="E128" s="26">
        <v>0</v>
      </c>
      <c r="F128" s="47" t="str">
        <f t="shared" si="1"/>
        <v>up_UpdCpbyContr 0,'2125'</v>
      </c>
    </row>
    <row r="129" spans="3:6" ht="15.75" thickBot="1">
      <c r="C129" s="97" t="s">
        <v>670</v>
      </c>
      <c r="D129" s="98" t="s">
        <v>262</v>
      </c>
      <c r="E129" s="26">
        <v>0</v>
      </c>
      <c r="F129" s="47" t="str">
        <f t="shared" si="1"/>
        <v>up_UpdCpbyContr 0,'2126'</v>
      </c>
    </row>
    <row r="130" spans="3:6" ht="15.75" thickBot="1">
      <c r="C130" s="97" t="s">
        <v>671</v>
      </c>
      <c r="D130" s="98" t="s">
        <v>316</v>
      </c>
      <c r="E130" s="26">
        <v>0</v>
      </c>
      <c r="F130" s="47" t="str">
        <f t="shared" si="1"/>
        <v>up_UpdCpbyContr 0,'2127'</v>
      </c>
    </row>
    <row r="131" spans="3:6" ht="15.75" thickBot="1">
      <c r="C131" s="97" t="s">
        <v>672</v>
      </c>
      <c r="D131" s="98" t="s">
        <v>317</v>
      </c>
      <c r="E131" s="26">
        <v>0</v>
      </c>
      <c r="F131" s="47" t="str">
        <f t="shared" si="1"/>
        <v>up_UpdCpbyContr 0,'2128'</v>
      </c>
    </row>
    <row r="132" spans="3:6" ht="15.75" thickBot="1">
      <c r="C132" s="97" t="s">
        <v>673</v>
      </c>
      <c r="D132" s="98" t="s">
        <v>263</v>
      </c>
      <c r="E132" s="26">
        <v>0</v>
      </c>
      <c r="F132" s="47" t="str">
        <f t="shared" si="1"/>
        <v>up_UpdCpbyContr 0,'2129'</v>
      </c>
    </row>
    <row r="133" spans="3:6" ht="15.75" thickBot="1">
      <c r="C133" s="97" t="s">
        <v>674</v>
      </c>
      <c r="D133" s="98" t="s">
        <v>264</v>
      </c>
      <c r="E133" s="26">
        <v>0</v>
      </c>
      <c r="F133" s="47" t="str">
        <f t="shared" si="1"/>
        <v>up_UpdCpbyContr 0,'2130'</v>
      </c>
    </row>
    <row r="134" spans="3:6" ht="15.75" thickBot="1">
      <c r="C134" s="97" t="s">
        <v>675</v>
      </c>
      <c r="D134" s="98" t="s">
        <v>516</v>
      </c>
      <c r="E134" s="26">
        <v>0</v>
      </c>
      <c r="F134" s="47" t="str">
        <f t="shared" si="1"/>
        <v>up_UpdCpbyContr 0,'2131'</v>
      </c>
    </row>
    <row r="135" spans="3:6" ht="15.75" thickBot="1">
      <c r="C135" s="97" t="s">
        <v>676</v>
      </c>
      <c r="D135" s="98" t="s">
        <v>318</v>
      </c>
      <c r="E135" s="26">
        <v>0</v>
      </c>
      <c r="F135" s="47" t="str">
        <f aca="true" t="shared" si="2" ref="F135:F200">IF(E135=0,CONCATENATE("up_UpdCpbyContr 0,'2",C135,"'"),"")</f>
        <v>up_UpdCpbyContr 0,'2133'</v>
      </c>
    </row>
    <row r="136" spans="3:6" ht="15.75" thickBot="1">
      <c r="C136" s="97" t="s">
        <v>677</v>
      </c>
      <c r="D136" s="98" t="s">
        <v>517</v>
      </c>
      <c r="E136" s="26">
        <v>0</v>
      </c>
      <c r="F136" s="47" t="str">
        <f t="shared" si="2"/>
        <v>up_UpdCpbyContr 0,'2134'</v>
      </c>
    </row>
    <row r="137" spans="3:6" ht="15.75" thickBot="1">
      <c r="C137" s="97" t="s">
        <v>678</v>
      </c>
      <c r="D137" s="98" t="s">
        <v>518</v>
      </c>
      <c r="E137" s="26">
        <v>0</v>
      </c>
      <c r="F137" s="47" t="str">
        <f t="shared" si="2"/>
        <v>up_UpdCpbyContr 0,'2135'</v>
      </c>
    </row>
    <row r="138" spans="3:6" ht="15.75" thickBot="1">
      <c r="C138" s="97" t="s">
        <v>679</v>
      </c>
      <c r="D138" s="98" t="s">
        <v>519</v>
      </c>
      <c r="E138" s="26">
        <v>0</v>
      </c>
      <c r="F138" s="47" t="str">
        <f t="shared" si="2"/>
        <v>up_UpdCpbyContr 0,'2136'</v>
      </c>
    </row>
    <row r="139" spans="3:6" ht="15.75" thickBot="1">
      <c r="C139" s="97" t="s">
        <v>680</v>
      </c>
      <c r="D139" s="98" t="s">
        <v>319</v>
      </c>
      <c r="E139" s="26">
        <v>0</v>
      </c>
      <c r="F139" s="47" t="str">
        <f t="shared" si="2"/>
        <v>up_UpdCpbyContr 0,'2137'</v>
      </c>
    </row>
    <row r="140" spans="3:6" ht="15.75" thickBot="1">
      <c r="C140" s="97" t="s">
        <v>681</v>
      </c>
      <c r="D140" s="98" t="s">
        <v>492</v>
      </c>
      <c r="E140" s="26">
        <v>0</v>
      </c>
      <c r="F140" s="47" t="str">
        <f t="shared" si="2"/>
        <v>up_UpdCpbyContr 0,'2138'</v>
      </c>
    </row>
    <row r="141" spans="3:6" ht="15.75" thickBot="1">
      <c r="C141" s="97" t="s">
        <v>682</v>
      </c>
      <c r="D141" s="98" t="s">
        <v>320</v>
      </c>
      <c r="E141" s="26">
        <v>0</v>
      </c>
      <c r="F141" s="47" t="str">
        <f t="shared" si="2"/>
        <v>up_UpdCpbyContr 0,'2139'</v>
      </c>
    </row>
    <row r="142" spans="3:6" ht="15.75" thickBot="1">
      <c r="C142" s="97" t="s">
        <v>683</v>
      </c>
      <c r="D142" s="98" t="s">
        <v>684</v>
      </c>
      <c r="E142" s="26">
        <v>0</v>
      </c>
      <c r="F142" s="47" t="str">
        <f t="shared" si="2"/>
        <v>up_UpdCpbyContr 0,'2140'</v>
      </c>
    </row>
    <row r="143" spans="3:6" ht="15.75" thickBot="1">
      <c r="C143" s="97" t="s">
        <v>685</v>
      </c>
      <c r="D143" s="98" t="s">
        <v>686</v>
      </c>
      <c r="E143" s="26">
        <v>0</v>
      </c>
      <c r="F143" s="47" t="str">
        <f t="shared" si="2"/>
        <v>up_UpdCpbyContr 0,'2141'</v>
      </c>
    </row>
    <row r="144" spans="3:6" ht="15.75" thickBot="1">
      <c r="C144" s="97" t="s">
        <v>892</v>
      </c>
      <c r="D144" s="98" t="s">
        <v>891</v>
      </c>
      <c r="E144" s="26">
        <v>0</v>
      </c>
      <c r="F144" s="47" t="str">
        <f t="shared" si="2"/>
        <v>up_UpdCpbyContr 0,'2142.1'</v>
      </c>
    </row>
    <row r="145" spans="3:5" ht="15.75" thickBot="1">
      <c r="C145" s="97" t="s">
        <v>893</v>
      </c>
      <c r="D145" s="98" t="s">
        <v>894</v>
      </c>
      <c r="E145" s="26"/>
    </row>
    <row r="146" spans="3:6" ht="15.75" thickBot="1">
      <c r="C146" s="97" t="s">
        <v>687</v>
      </c>
      <c r="D146" s="98" t="s">
        <v>265</v>
      </c>
      <c r="E146" s="26">
        <v>0</v>
      </c>
      <c r="F146" s="47" t="str">
        <f t="shared" si="2"/>
        <v>up_UpdCpbyContr 0,'2143'</v>
      </c>
    </row>
    <row r="147" spans="3:6" ht="15.75" thickBot="1">
      <c r="C147" s="97" t="s">
        <v>688</v>
      </c>
      <c r="D147" s="98" t="s">
        <v>895</v>
      </c>
      <c r="E147" s="26">
        <v>0</v>
      </c>
      <c r="F147" s="47" t="str">
        <f t="shared" si="2"/>
        <v>up_UpdCpbyContr 0,'2144'</v>
      </c>
    </row>
    <row r="148" spans="3:6" ht="15.75" thickBot="1">
      <c r="C148" s="97" t="s">
        <v>689</v>
      </c>
      <c r="D148" s="98" t="s">
        <v>266</v>
      </c>
      <c r="E148" s="26">
        <v>0</v>
      </c>
      <c r="F148" s="47" t="str">
        <f t="shared" si="2"/>
        <v>up_UpdCpbyContr 0,'2145'</v>
      </c>
    </row>
    <row r="149" spans="3:6" ht="15.75" thickBot="1">
      <c r="C149" s="97" t="s">
        <v>690</v>
      </c>
      <c r="D149" s="98" t="s">
        <v>267</v>
      </c>
      <c r="E149" s="26">
        <v>0</v>
      </c>
      <c r="F149" s="47" t="str">
        <f t="shared" si="2"/>
        <v>up_UpdCpbyContr 0,'2146'</v>
      </c>
    </row>
    <row r="150" spans="3:6" ht="15.75" thickBot="1">
      <c r="C150" s="97" t="s">
        <v>691</v>
      </c>
      <c r="D150" s="98" t="s">
        <v>268</v>
      </c>
      <c r="E150" s="26">
        <v>0</v>
      </c>
      <c r="F150" s="47" t="str">
        <f t="shared" si="2"/>
        <v>up_UpdCpbyContr 0,'2147'</v>
      </c>
    </row>
    <row r="151" spans="3:6" ht="30.75" thickBot="1">
      <c r="C151" s="97" t="s">
        <v>692</v>
      </c>
      <c r="D151" s="98" t="s">
        <v>693</v>
      </c>
      <c r="E151" s="26">
        <v>0</v>
      </c>
      <c r="F151" s="47" t="str">
        <f t="shared" si="2"/>
        <v>up_UpdCpbyContr 0,'2148'</v>
      </c>
    </row>
    <row r="152" spans="3:6" ht="30.75" thickBot="1">
      <c r="C152" s="97" t="s">
        <v>694</v>
      </c>
      <c r="D152" s="98" t="s">
        <v>520</v>
      </c>
      <c r="E152" s="26">
        <v>0</v>
      </c>
      <c r="F152" s="47" t="str">
        <f t="shared" si="2"/>
        <v>up_UpdCpbyContr 0,'2149'</v>
      </c>
    </row>
    <row r="153" spans="3:6" ht="15.75" thickBot="1">
      <c r="C153" s="97" t="s">
        <v>695</v>
      </c>
      <c r="D153" s="98" t="s">
        <v>696</v>
      </c>
      <c r="E153" s="26">
        <v>0</v>
      </c>
      <c r="F153" s="47" t="str">
        <f t="shared" si="2"/>
        <v>up_UpdCpbyContr 0,'2150'</v>
      </c>
    </row>
    <row r="154" spans="3:6" ht="15.75" thickBot="1">
      <c r="C154" s="97" t="s">
        <v>697</v>
      </c>
      <c r="D154" s="98" t="s">
        <v>698</v>
      </c>
      <c r="E154" s="26">
        <v>0</v>
      </c>
      <c r="F154" s="47" t="str">
        <f t="shared" si="2"/>
        <v>up_UpdCpbyContr 0,'2151'</v>
      </c>
    </row>
    <row r="155" spans="3:6" ht="15.75" thickBot="1">
      <c r="C155" s="97" t="s">
        <v>699</v>
      </c>
      <c r="D155" s="98" t="s">
        <v>269</v>
      </c>
      <c r="E155" s="26">
        <v>0</v>
      </c>
      <c r="F155" s="47" t="str">
        <f t="shared" si="2"/>
        <v>up_UpdCpbyContr 0,'2152'</v>
      </c>
    </row>
    <row r="156" spans="3:6" ht="30.75" thickBot="1">
      <c r="C156" s="97" t="s">
        <v>896</v>
      </c>
      <c r="D156" s="98" t="s">
        <v>493</v>
      </c>
      <c r="E156" s="26">
        <v>0</v>
      </c>
      <c r="F156" s="47" t="str">
        <f t="shared" si="2"/>
        <v>up_UpdCpbyContr 0,'2153.1'</v>
      </c>
    </row>
    <row r="157" spans="3:6" ht="15.75" thickBot="1">
      <c r="C157" s="97" t="s">
        <v>700</v>
      </c>
      <c r="D157" s="98" t="s">
        <v>321</v>
      </c>
      <c r="E157" s="26">
        <v>0</v>
      </c>
      <c r="F157" s="47" t="str">
        <f t="shared" si="2"/>
        <v>up_UpdCpbyContr 0,'2154'</v>
      </c>
    </row>
    <row r="158" spans="3:6" ht="30.75" thickBot="1">
      <c r="C158" s="97" t="s">
        <v>701</v>
      </c>
      <c r="D158" s="98" t="s">
        <v>322</v>
      </c>
      <c r="E158" s="26">
        <v>0</v>
      </c>
      <c r="F158" s="47" t="str">
        <f t="shared" si="2"/>
        <v>up_UpdCpbyContr 0,'2155'</v>
      </c>
    </row>
    <row r="159" spans="3:6" ht="15.75" thickBot="1">
      <c r="C159" s="97" t="s">
        <v>702</v>
      </c>
      <c r="D159" s="98" t="s">
        <v>703</v>
      </c>
      <c r="E159" s="26">
        <v>0</v>
      </c>
      <c r="F159" s="47" t="str">
        <f t="shared" si="2"/>
        <v>up_UpdCpbyContr 0,'2156'</v>
      </c>
    </row>
    <row r="160" spans="3:6" ht="15.75" thickBot="1">
      <c r="C160" s="97" t="s">
        <v>704</v>
      </c>
      <c r="D160" s="98" t="s">
        <v>705</v>
      </c>
      <c r="E160" s="26">
        <v>0</v>
      </c>
      <c r="F160" s="47" t="str">
        <f t="shared" si="2"/>
        <v>up_UpdCpbyContr 0,'2157'</v>
      </c>
    </row>
    <row r="161" spans="3:6" ht="15.75" thickBot="1">
      <c r="C161" s="97" t="s">
        <v>706</v>
      </c>
      <c r="D161" s="98" t="s">
        <v>707</v>
      </c>
      <c r="E161" s="26">
        <v>0</v>
      </c>
      <c r="F161" s="47" t="str">
        <f t="shared" si="2"/>
        <v>up_UpdCpbyContr 0,'2158'</v>
      </c>
    </row>
    <row r="162" spans="3:6" ht="15.75" thickBot="1">
      <c r="C162" s="97" t="s">
        <v>708</v>
      </c>
      <c r="D162" s="98" t="s">
        <v>709</v>
      </c>
      <c r="E162" s="26">
        <v>0</v>
      </c>
      <c r="F162" s="47" t="str">
        <f t="shared" si="2"/>
        <v>up_UpdCpbyContr 0,'2159'</v>
      </c>
    </row>
    <row r="163" spans="3:6" ht="30.75" thickBot="1">
      <c r="C163" s="97" t="s">
        <v>710</v>
      </c>
      <c r="D163" s="98" t="s">
        <v>711</v>
      </c>
      <c r="E163" s="26">
        <v>0</v>
      </c>
      <c r="F163" s="47" t="str">
        <f t="shared" si="2"/>
        <v>up_UpdCpbyContr 0,'2160'</v>
      </c>
    </row>
    <row r="164" spans="3:6" ht="30.75" thickBot="1">
      <c r="C164" s="97" t="s">
        <v>712</v>
      </c>
      <c r="D164" s="98" t="s">
        <v>713</v>
      </c>
      <c r="E164" s="26">
        <v>0</v>
      </c>
      <c r="F164" s="47" t="str">
        <f t="shared" si="2"/>
        <v>up_UpdCpbyContr 0,'2161'</v>
      </c>
    </row>
    <row r="165" spans="3:6" ht="15.75" thickBot="1">
      <c r="C165" s="97" t="s">
        <v>714</v>
      </c>
      <c r="D165" s="98" t="s">
        <v>715</v>
      </c>
      <c r="E165" s="26">
        <v>0</v>
      </c>
      <c r="F165" s="47" t="str">
        <f t="shared" si="2"/>
        <v>up_UpdCpbyContr 0,'2162'</v>
      </c>
    </row>
    <row r="166" spans="3:6" ht="15.75" thickBot="1">
      <c r="C166" s="97" t="s">
        <v>716</v>
      </c>
      <c r="D166" s="98" t="s">
        <v>717</v>
      </c>
      <c r="E166" s="26">
        <v>0</v>
      </c>
      <c r="F166" s="47" t="str">
        <f t="shared" si="2"/>
        <v>up_UpdCpbyContr 0,'2163'</v>
      </c>
    </row>
    <row r="167" spans="3:6" ht="15.75" thickBot="1">
      <c r="C167" s="97" t="s">
        <v>718</v>
      </c>
      <c r="D167" s="98" t="s">
        <v>719</v>
      </c>
      <c r="E167" s="26">
        <v>0</v>
      </c>
      <c r="F167" s="47" t="str">
        <f t="shared" si="2"/>
        <v>up_UpdCpbyContr 0,'2164'</v>
      </c>
    </row>
    <row r="168" spans="3:6" ht="15.75" thickBot="1">
      <c r="C168" s="97" t="s">
        <v>720</v>
      </c>
      <c r="D168" s="98" t="s">
        <v>270</v>
      </c>
      <c r="E168" s="26">
        <v>0</v>
      </c>
      <c r="F168" s="47" t="str">
        <f t="shared" si="2"/>
        <v>up_UpdCpbyContr 0,'2165'</v>
      </c>
    </row>
    <row r="169" spans="3:6" ht="15.75" thickBot="1">
      <c r="C169" s="97" t="s">
        <v>721</v>
      </c>
      <c r="D169" s="98" t="s">
        <v>271</v>
      </c>
      <c r="E169" s="26">
        <v>0</v>
      </c>
      <c r="F169" s="47" t="str">
        <f t="shared" si="2"/>
        <v>up_UpdCpbyContr 0,'2166'</v>
      </c>
    </row>
    <row r="170" spans="3:6" ht="15.75" thickBot="1">
      <c r="C170" s="97" t="s">
        <v>722</v>
      </c>
      <c r="D170" s="98" t="s">
        <v>272</v>
      </c>
      <c r="E170" s="26">
        <v>0</v>
      </c>
      <c r="F170" s="47" t="str">
        <f t="shared" si="2"/>
        <v>up_UpdCpbyContr 0,'2167'</v>
      </c>
    </row>
    <row r="171" spans="3:6" ht="15.75" thickBot="1">
      <c r="C171" s="97" t="s">
        <v>723</v>
      </c>
      <c r="D171" s="98" t="s">
        <v>273</v>
      </c>
      <c r="E171" s="26">
        <v>0</v>
      </c>
      <c r="F171" s="47" t="str">
        <f t="shared" si="2"/>
        <v>up_UpdCpbyContr 0,'2168'</v>
      </c>
    </row>
    <row r="172" spans="3:6" ht="15.75" thickBot="1">
      <c r="C172" s="97" t="s">
        <v>724</v>
      </c>
      <c r="D172" s="98" t="s">
        <v>274</v>
      </c>
      <c r="E172" s="26">
        <v>0</v>
      </c>
      <c r="F172" s="47" t="str">
        <f t="shared" si="2"/>
        <v>up_UpdCpbyContr 0,'2169'</v>
      </c>
    </row>
    <row r="173" spans="3:6" ht="15.75" thickBot="1">
      <c r="C173" s="97" t="s">
        <v>725</v>
      </c>
      <c r="D173" s="98" t="s">
        <v>275</v>
      </c>
      <c r="E173" s="26">
        <v>0</v>
      </c>
      <c r="F173" s="47" t="str">
        <f t="shared" si="2"/>
        <v>up_UpdCpbyContr 0,'2170'</v>
      </c>
    </row>
    <row r="174" spans="3:6" ht="15.75" thickBot="1">
      <c r="C174" s="97" t="s">
        <v>726</v>
      </c>
      <c r="D174" s="98" t="s">
        <v>276</v>
      </c>
      <c r="E174" s="26">
        <v>0</v>
      </c>
      <c r="F174" s="47" t="str">
        <f t="shared" si="2"/>
        <v>up_UpdCpbyContr 0,'2171'</v>
      </c>
    </row>
    <row r="175" spans="3:6" ht="15.75" thickBot="1">
      <c r="C175" s="97" t="s">
        <v>727</v>
      </c>
      <c r="D175" s="98" t="s">
        <v>277</v>
      </c>
      <c r="E175" s="26">
        <v>0</v>
      </c>
      <c r="F175" s="47" t="str">
        <f t="shared" si="2"/>
        <v>up_UpdCpbyContr 0,'2172'</v>
      </c>
    </row>
    <row r="176" spans="3:6" ht="15.75" thickBot="1">
      <c r="C176" s="97" t="s">
        <v>728</v>
      </c>
      <c r="D176" s="98" t="s">
        <v>278</v>
      </c>
      <c r="E176" s="26">
        <v>0</v>
      </c>
      <c r="F176" s="47" t="str">
        <f t="shared" si="2"/>
        <v>up_UpdCpbyContr 0,'2173'</v>
      </c>
    </row>
    <row r="177" spans="3:6" ht="15.75" thickBot="1">
      <c r="C177" s="97" t="s">
        <v>729</v>
      </c>
      <c r="D177" s="98" t="s">
        <v>730</v>
      </c>
      <c r="E177" s="26">
        <v>0</v>
      </c>
      <c r="F177" s="47" t="str">
        <f t="shared" si="2"/>
        <v>up_UpdCpbyContr 0,'2174'</v>
      </c>
    </row>
    <row r="178" spans="3:6" ht="15.75" thickBot="1">
      <c r="C178" s="97" t="s">
        <v>731</v>
      </c>
      <c r="D178" s="98" t="s">
        <v>732</v>
      </c>
      <c r="E178" s="26">
        <v>0</v>
      </c>
      <c r="F178" s="47" t="str">
        <f t="shared" si="2"/>
        <v>up_UpdCpbyContr 0,'2175'</v>
      </c>
    </row>
    <row r="179" spans="3:6" ht="15.75" thickBot="1">
      <c r="C179" s="97" t="s">
        <v>733</v>
      </c>
      <c r="D179" s="98" t="s">
        <v>279</v>
      </c>
      <c r="E179" s="26">
        <v>0</v>
      </c>
      <c r="F179" s="47" t="str">
        <f t="shared" si="2"/>
        <v>up_UpdCpbyContr 0,'2176'</v>
      </c>
    </row>
    <row r="180" spans="3:6" ht="15.75" thickBot="1">
      <c r="C180" s="97" t="s">
        <v>734</v>
      </c>
      <c r="D180" s="98" t="s">
        <v>280</v>
      </c>
      <c r="E180" s="26">
        <v>0</v>
      </c>
      <c r="F180" s="47" t="str">
        <f t="shared" si="2"/>
        <v>up_UpdCpbyContr 0,'2177'</v>
      </c>
    </row>
    <row r="181" spans="3:6" ht="15.75" thickBot="1">
      <c r="C181" s="97" t="s">
        <v>735</v>
      </c>
      <c r="D181" s="98" t="s">
        <v>494</v>
      </c>
      <c r="E181" s="26">
        <v>0</v>
      </c>
      <c r="F181" s="47" t="str">
        <f t="shared" si="2"/>
        <v>up_UpdCpbyContr 0,'2178'</v>
      </c>
    </row>
    <row r="182" spans="3:6" ht="15.75" thickBot="1">
      <c r="C182" s="97" t="s">
        <v>736</v>
      </c>
      <c r="D182" s="98" t="s">
        <v>897</v>
      </c>
      <c r="E182" s="26">
        <v>0</v>
      </c>
      <c r="F182" s="47" t="str">
        <f t="shared" si="2"/>
        <v>up_UpdCpbyContr 0,'2179'</v>
      </c>
    </row>
    <row r="183" spans="3:6" ht="15.75" thickBot="1">
      <c r="C183" s="97" t="s">
        <v>737</v>
      </c>
      <c r="D183" s="98" t="s">
        <v>521</v>
      </c>
      <c r="E183" s="26">
        <v>0</v>
      </c>
      <c r="F183" s="47" t="str">
        <f t="shared" si="2"/>
        <v>up_UpdCpbyContr 0,'2180'</v>
      </c>
    </row>
    <row r="184" spans="3:6" ht="15.75" thickBot="1">
      <c r="C184" s="97" t="s">
        <v>738</v>
      </c>
      <c r="D184" s="98" t="s">
        <v>281</v>
      </c>
      <c r="E184" s="26">
        <v>0</v>
      </c>
      <c r="F184" s="47" t="str">
        <f t="shared" si="2"/>
        <v>up_UpdCpbyContr 0,'2181'</v>
      </c>
    </row>
    <row r="185" spans="3:6" ht="15.75" thickBot="1">
      <c r="C185" s="97" t="s">
        <v>739</v>
      </c>
      <c r="D185" s="98" t="s">
        <v>282</v>
      </c>
      <c r="E185" s="26">
        <v>0</v>
      </c>
      <c r="F185" s="47" t="str">
        <f t="shared" si="2"/>
        <v>up_UpdCpbyContr 0,'2182'</v>
      </c>
    </row>
    <row r="186" spans="3:6" ht="15.75" thickBot="1">
      <c r="C186" s="97" t="s">
        <v>740</v>
      </c>
      <c r="D186" s="98" t="s">
        <v>283</v>
      </c>
      <c r="E186" s="26">
        <v>0</v>
      </c>
      <c r="F186" s="47" t="str">
        <f t="shared" si="2"/>
        <v>up_UpdCpbyContr 0,'2183'</v>
      </c>
    </row>
    <row r="187" spans="3:6" s="77" customFormat="1" ht="15.75" thickBot="1">
      <c r="C187" s="97" t="s">
        <v>898</v>
      </c>
      <c r="D187" s="98" t="s">
        <v>899</v>
      </c>
      <c r="E187" s="67">
        <v>0</v>
      </c>
      <c r="F187" s="77" t="str">
        <f t="shared" si="2"/>
        <v>up_UpdCpbyContr 0,'2184.1'</v>
      </c>
    </row>
    <row r="188" spans="3:6" ht="15.75" thickBot="1">
      <c r="C188" s="97" t="s">
        <v>900</v>
      </c>
      <c r="D188" s="98" t="s">
        <v>901</v>
      </c>
      <c r="E188" s="26">
        <v>0</v>
      </c>
      <c r="F188" s="47" t="str">
        <f t="shared" si="2"/>
        <v>up_UpdCpbyContr 0,'2184.2'</v>
      </c>
    </row>
    <row r="189" spans="3:5" ht="15.75" thickBot="1">
      <c r="C189" s="97" t="s">
        <v>741</v>
      </c>
      <c r="D189" s="98" t="s">
        <v>902</v>
      </c>
      <c r="E189" s="26"/>
    </row>
    <row r="190" spans="3:6" ht="30.75" thickBot="1">
      <c r="C190" s="97" t="s">
        <v>742</v>
      </c>
      <c r="D190" s="98" t="s">
        <v>903</v>
      </c>
      <c r="E190" s="26">
        <v>0</v>
      </c>
      <c r="F190" s="47" t="str">
        <f t="shared" si="2"/>
        <v>up_UpdCpbyContr 0,'2186'</v>
      </c>
    </row>
    <row r="191" spans="3:6" ht="15.75" thickBot="1">
      <c r="C191" s="97" t="s">
        <v>743</v>
      </c>
      <c r="D191" s="98" t="s">
        <v>744</v>
      </c>
      <c r="E191" s="26">
        <v>0</v>
      </c>
      <c r="F191" s="47" t="str">
        <f t="shared" si="2"/>
        <v>up_UpdCpbyContr 0,'2187'</v>
      </c>
    </row>
    <row r="192" spans="3:6" ht="15.75" thickBot="1">
      <c r="C192" s="97" t="s">
        <v>745</v>
      </c>
      <c r="D192" s="98" t="s">
        <v>746</v>
      </c>
      <c r="E192" s="26">
        <v>0</v>
      </c>
      <c r="F192" s="47" t="str">
        <f t="shared" si="2"/>
        <v>up_UpdCpbyContr 0,'2188'</v>
      </c>
    </row>
    <row r="193" spans="3:6" ht="15.75" thickBot="1">
      <c r="C193" s="97" t="s">
        <v>747</v>
      </c>
      <c r="D193" s="98" t="s">
        <v>284</v>
      </c>
      <c r="E193" s="26">
        <v>0</v>
      </c>
      <c r="F193" s="47" t="str">
        <f t="shared" si="2"/>
        <v>up_UpdCpbyContr 0,'2189'</v>
      </c>
    </row>
    <row r="194" spans="3:6" ht="15.75" thickBot="1">
      <c r="C194" s="97" t="s">
        <v>748</v>
      </c>
      <c r="D194" s="98" t="s">
        <v>285</v>
      </c>
      <c r="E194" s="26">
        <v>0</v>
      </c>
      <c r="F194" s="47" t="str">
        <f t="shared" si="2"/>
        <v>up_UpdCpbyContr 0,'2190'</v>
      </c>
    </row>
    <row r="195" spans="3:6" ht="15.75" thickBot="1">
      <c r="C195" s="97" t="s">
        <v>749</v>
      </c>
      <c r="D195" s="98" t="s">
        <v>495</v>
      </c>
      <c r="E195" s="26">
        <v>0</v>
      </c>
      <c r="F195" s="47" t="str">
        <f t="shared" si="2"/>
        <v>up_UpdCpbyContr 0,'2191'</v>
      </c>
    </row>
    <row r="196" spans="3:6" ht="15.75" thickBot="1">
      <c r="C196" s="97" t="s">
        <v>750</v>
      </c>
      <c r="D196" s="98" t="s">
        <v>286</v>
      </c>
      <c r="E196" s="26">
        <v>0</v>
      </c>
      <c r="F196" s="47" t="str">
        <f t="shared" si="2"/>
        <v>up_UpdCpbyContr 0,'2192'</v>
      </c>
    </row>
    <row r="197" spans="3:6" ht="30.75" thickBot="1">
      <c r="C197" s="97" t="s">
        <v>751</v>
      </c>
      <c r="D197" s="98" t="s">
        <v>287</v>
      </c>
      <c r="E197" s="26">
        <v>0</v>
      </c>
      <c r="F197" s="47" t="str">
        <f t="shared" si="2"/>
        <v>up_UpdCpbyContr 0,'2193'</v>
      </c>
    </row>
    <row r="198" spans="3:6" ht="15.75" thickBot="1">
      <c r="C198" s="97" t="s">
        <v>752</v>
      </c>
      <c r="D198" s="98" t="s">
        <v>904</v>
      </c>
      <c r="E198" s="26">
        <v>0</v>
      </c>
      <c r="F198" s="47" t="str">
        <f t="shared" si="2"/>
        <v>up_UpdCpbyContr 0,'2194'</v>
      </c>
    </row>
    <row r="199" spans="3:6" ht="15.75" thickBot="1">
      <c r="C199" s="97" t="s">
        <v>753</v>
      </c>
      <c r="D199" s="98" t="s">
        <v>288</v>
      </c>
      <c r="E199" s="26">
        <v>0</v>
      </c>
      <c r="F199" s="47" t="str">
        <f t="shared" si="2"/>
        <v>up_UpdCpbyContr 0,'2195'</v>
      </c>
    </row>
    <row r="200" spans="3:6" ht="15.75" thickBot="1">
      <c r="C200" s="97" t="s">
        <v>754</v>
      </c>
      <c r="D200" s="98" t="s">
        <v>905</v>
      </c>
      <c r="E200" s="26">
        <v>0</v>
      </c>
      <c r="F200" s="47" t="str">
        <f t="shared" si="2"/>
        <v>up_UpdCpbyContr 0,'2196'</v>
      </c>
    </row>
    <row r="201" spans="3:6" ht="15.75" thickBot="1">
      <c r="C201" s="97" t="s">
        <v>755</v>
      </c>
      <c r="D201" s="98" t="s">
        <v>906</v>
      </c>
      <c r="E201" s="26">
        <v>0</v>
      </c>
      <c r="F201" s="47" t="str">
        <f aca="true" t="shared" si="3" ref="F201:F266">IF(E201=0,CONCATENATE("up_UpdCpbyContr 0,'2",C201,"'"),"")</f>
        <v>up_UpdCpbyContr 0,'2197'</v>
      </c>
    </row>
    <row r="202" spans="3:6" ht="15.75" thickBot="1">
      <c r="C202" s="97" t="s">
        <v>756</v>
      </c>
      <c r="D202" s="98" t="s">
        <v>757</v>
      </c>
      <c r="E202" s="26">
        <v>0</v>
      </c>
      <c r="F202" s="47" t="str">
        <f t="shared" si="3"/>
        <v>up_UpdCpbyContr 0,'2198'</v>
      </c>
    </row>
    <row r="203" spans="3:6" ht="15.75" thickBot="1">
      <c r="C203" s="97" t="s">
        <v>758</v>
      </c>
      <c r="D203" s="98" t="s">
        <v>759</v>
      </c>
      <c r="E203" s="26">
        <v>0</v>
      </c>
      <c r="F203" s="47" t="str">
        <f t="shared" si="3"/>
        <v>up_UpdCpbyContr 0,'2199'</v>
      </c>
    </row>
    <row r="204" spans="3:6" ht="15.75" thickBot="1">
      <c r="C204" s="97" t="s">
        <v>760</v>
      </c>
      <c r="D204" s="98" t="s">
        <v>347</v>
      </c>
      <c r="E204" s="26">
        <v>0</v>
      </c>
      <c r="F204" s="47" t="str">
        <f t="shared" si="3"/>
        <v>up_UpdCpbyContr 0,'2200'</v>
      </c>
    </row>
    <row r="205" spans="3:6" ht="15.75" thickBot="1">
      <c r="C205" s="97" t="s">
        <v>761</v>
      </c>
      <c r="D205" s="98" t="s">
        <v>348</v>
      </c>
      <c r="E205" s="26">
        <v>0</v>
      </c>
      <c r="F205" s="47" t="str">
        <f t="shared" si="3"/>
        <v>up_UpdCpbyContr 0,'2201'</v>
      </c>
    </row>
    <row r="206" spans="3:6" ht="15.75" thickBot="1">
      <c r="C206" s="97" t="s">
        <v>762</v>
      </c>
      <c r="D206" s="98" t="s">
        <v>349</v>
      </c>
      <c r="E206" s="26">
        <v>0</v>
      </c>
      <c r="F206" s="47" t="str">
        <f t="shared" si="3"/>
        <v>up_UpdCpbyContr 0,'2202'</v>
      </c>
    </row>
    <row r="207" spans="3:6" ht="15.75" thickBot="1">
      <c r="C207" s="97" t="s">
        <v>763</v>
      </c>
      <c r="D207" s="98" t="s">
        <v>350</v>
      </c>
      <c r="E207" s="26">
        <v>0</v>
      </c>
      <c r="F207" s="47" t="str">
        <f t="shared" si="3"/>
        <v>up_UpdCpbyContr 0,'2203'</v>
      </c>
    </row>
    <row r="208" spans="3:6" ht="15.75" thickBot="1">
      <c r="C208" s="97" t="s">
        <v>764</v>
      </c>
      <c r="D208" s="98" t="s">
        <v>765</v>
      </c>
      <c r="E208" s="26">
        <v>0</v>
      </c>
      <c r="F208" s="47" t="str">
        <f t="shared" si="3"/>
        <v>up_UpdCpbyContr 0,'2204'</v>
      </c>
    </row>
    <row r="209" spans="3:6" ht="15.75" thickBot="1">
      <c r="C209" s="97" t="s">
        <v>766</v>
      </c>
      <c r="D209" s="98" t="s">
        <v>496</v>
      </c>
      <c r="E209" s="26">
        <v>0</v>
      </c>
      <c r="F209" s="47" t="str">
        <f t="shared" si="3"/>
        <v>up_UpdCpbyContr 0,'2205'</v>
      </c>
    </row>
    <row r="210" spans="3:6" ht="30.75" thickBot="1">
      <c r="C210" s="97" t="s">
        <v>767</v>
      </c>
      <c r="D210" s="98" t="s">
        <v>351</v>
      </c>
      <c r="E210" s="26">
        <v>0</v>
      </c>
      <c r="F210" s="47" t="str">
        <f t="shared" si="3"/>
        <v>up_UpdCpbyContr 0,'2206'</v>
      </c>
    </row>
    <row r="211" spans="3:6" ht="30.75" thickBot="1">
      <c r="C211" s="97" t="s">
        <v>768</v>
      </c>
      <c r="D211" s="98" t="s">
        <v>352</v>
      </c>
      <c r="E211" s="26">
        <v>0</v>
      </c>
      <c r="F211" s="47" t="str">
        <f t="shared" si="3"/>
        <v>up_UpdCpbyContr 0,'2207'</v>
      </c>
    </row>
    <row r="212" spans="3:6" ht="30.75" thickBot="1">
      <c r="C212" s="97" t="s">
        <v>769</v>
      </c>
      <c r="D212" s="98" t="s">
        <v>497</v>
      </c>
      <c r="E212" s="26">
        <v>0</v>
      </c>
      <c r="F212" s="47" t="str">
        <f t="shared" si="3"/>
        <v>up_UpdCpbyContr 0,'2208'</v>
      </c>
    </row>
    <row r="213" spans="3:6" ht="15.75" thickBot="1">
      <c r="C213" s="97" t="s">
        <v>770</v>
      </c>
      <c r="D213" s="98" t="s">
        <v>323</v>
      </c>
      <c r="E213" s="26">
        <v>0</v>
      </c>
      <c r="F213" s="47" t="str">
        <f t="shared" si="3"/>
        <v>up_UpdCpbyContr 0,'2209'</v>
      </c>
    </row>
    <row r="214" spans="3:6" ht="15.75" thickBot="1">
      <c r="C214" s="97" t="s">
        <v>771</v>
      </c>
      <c r="D214" s="98" t="s">
        <v>907</v>
      </c>
      <c r="E214" s="26">
        <v>0</v>
      </c>
      <c r="F214" s="47" t="str">
        <f t="shared" si="3"/>
        <v>up_UpdCpbyContr 0,'2210'</v>
      </c>
    </row>
    <row r="215" spans="3:6" ht="15.75" thickBot="1">
      <c r="C215" s="97" t="s">
        <v>772</v>
      </c>
      <c r="D215" s="98" t="s">
        <v>353</v>
      </c>
      <c r="E215" s="26">
        <v>0</v>
      </c>
      <c r="F215" s="47" t="str">
        <f t="shared" si="3"/>
        <v>up_UpdCpbyContr 0,'2211'</v>
      </c>
    </row>
    <row r="216" spans="3:6" ht="15.75" thickBot="1">
      <c r="C216" s="97" t="s">
        <v>773</v>
      </c>
      <c r="D216" s="98" t="s">
        <v>354</v>
      </c>
      <c r="E216" s="26">
        <v>0</v>
      </c>
      <c r="F216" s="47" t="str">
        <f t="shared" si="3"/>
        <v>up_UpdCpbyContr 0,'2212'</v>
      </c>
    </row>
    <row r="217" spans="3:6" ht="45.75" thickBot="1">
      <c r="C217" s="97" t="s">
        <v>774</v>
      </c>
      <c r="D217" s="98" t="s">
        <v>908</v>
      </c>
      <c r="E217" s="26">
        <v>0</v>
      </c>
      <c r="F217" s="47" t="str">
        <f t="shared" si="3"/>
        <v>up_UpdCpbyContr 0,'2213'</v>
      </c>
    </row>
    <row r="218" spans="3:6" ht="15.75" thickBot="1">
      <c r="C218" s="97" t="s">
        <v>529</v>
      </c>
      <c r="D218" s="98" t="s">
        <v>355</v>
      </c>
      <c r="E218" s="26">
        <v>0</v>
      </c>
      <c r="F218" s="47" t="str">
        <f t="shared" si="3"/>
        <v>up_UpdCpbyContr 0,'2214.1'</v>
      </c>
    </row>
    <row r="219" spans="3:6" ht="15.75" thickBot="1">
      <c r="C219" s="97" t="s">
        <v>530</v>
      </c>
      <c r="D219" s="98" t="s">
        <v>522</v>
      </c>
      <c r="E219" s="26">
        <v>0</v>
      </c>
      <c r="F219" s="47" t="str">
        <f t="shared" si="3"/>
        <v>up_UpdCpbyContr 0,'2214.2'</v>
      </c>
    </row>
    <row r="220" spans="3:6" ht="15.75" thickBot="1">
      <c r="C220" s="97" t="s">
        <v>775</v>
      </c>
      <c r="D220" s="98" t="s">
        <v>356</v>
      </c>
      <c r="E220" s="26">
        <v>0</v>
      </c>
      <c r="F220" s="47" t="str">
        <f t="shared" si="3"/>
        <v>up_UpdCpbyContr 0,'2215'</v>
      </c>
    </row>
    <row r="221" spans="3:6" ht="15.75" thickBot="1">
      <c r="C221" s="97" t="s">
        <v>776</v>
      </c>
      <c r="D221" s="98" t="s">
        <v>357</v>
      </c>
      <c r="E221" s="26">
        <v>0</v>
      </c>
      <c r="F221" s="47" t="str">
        <f t="shared" si="3"/>
        <v>up_UpdCpbyContr 0,'2216'</v>
      </c>
    </row>
    <row r="222" spans="3:6" ht="15.75" thickBot="1">
      <c r="C222" s="97" t="s">
        <v>777</v>
      </c>
      <c r="D222" s="98" t="s">
        <v>358</v>
      </c>
      <c r="E222" s="26">
        <v>0</v>
      </c>
      <c r="F222" s="47" t="str">
        <f t="shared" si="3"/>
        <v>up_UpdCpbyContr 0,'2217'</v>
      </c>
    </row>
    <row r="223" spans="3:6" ht="15.75" thickBot="1">
      <c r="C223" s="97" t="s">
        <v>778</v>
      </c>
      <c r="D223" s="98" t="s">
        <v>359</v>
      </c>
      <c r="E223" s="26">
        <v>0</v>
      </c>
      <c r="F223" s="47" t="str">
        <f t="shared" si="3"/>
        <v>up_UpdCpbyContr 0,'2218'</v>
      </c>
    </row>
    <row r="224" spans="3:6" ht="15.75" thickBot="1">
      <c r="C224" s="97" t="s">
        <v>779</v>
      </c>
      <c r="D224" s="98" t="s">
        <v>498</v>
      </c>
      <c r="E224" s="26">
        <v>0</v>
      </c>
      <c r="F224" s="47" t="str">
        <f t="shared" si="3"/>
        <v>up_UpdCpbyContr 0,'2219'</v>
      </c>
    </row>
    <row r="225" spans="3:6" ht="15.75" thickBot="1">
      <c r="C225" s="97" t="s">
        <v>780</v>
      </c>
      <c r="D225" s="98" t="s">
        <v>781</v>
      </c>
      <c r="E225" s="26">
        <v>0</v>
      </c>
      <c r="F225" s="47" t="str">
        <f t="shared" si="3"/>
        <v>up_UpdCpbyContr 0,'2220'</v>
      </c>
    </row>
    <row r="226" spans="3:6" ht="15.75" thickBot="1">
      <c r="C226" s="97" t="s">
        <v>782</v>
      </c>
      <c r="D226" s="98" t="s">
        <v>783</v>
      </c>
      <c r="E226" s="26">
        <v>0</v>
      </c>
      <c r="F226" s="47" t="str">
        <f t="shared" si="3"/>
        <v>up_UpdCpbyContr 0,'2221'</v>
      </c>
    </row>
    <row r="227" spans="3:6" ht="15.75" thickBot="1">
      <c r="C227" s="97" t="s">
        <v>784</v>
      </c>
      <c r="D227" s="98" t="s">
        <v>785</v>
      </c>
      <c r="E227" s="26">
        <v>0</v>
      </c>
      <c r="F227" s="47" t="str">
        <f t="shared" si="3"/>
        <v>up_UpdCpbyContr 0,'2222'</v>
      </c>
    </row>
    <row r="228" spans="3:6" ht="15.75" thickBot="1">
      <c r="C228" s="97" t="s">
        <v>786</v>
      </c>
      <c r="D228" s="98" t="s">
        <v>787</v>
      </c>
      <c r="E228" s="26">
        <v>0</v>
      </c>
      <c r="F228" s="47" t="str">
        <f t="shared" si="3"/>
        <v>up_UpdCpbyContr 0,'2223'</v>
      </c>
    </row>
    <row r="229" spans="3:6" ht="15.75" thickBot="1">
      <c r="C229" s="97" t="s">
        <v>788</v>
      </c>
      <c r="D229" s="98" t="s">
        <v>360</v>
      </c>
      <c r="E229" s="26">
        <v>0</v>
      </c>
      <c r="F229" s="47" t="str">
        <f t="shared" si="3"/>
        <v>up_UpdCpbyContr 0,'2224'</v>
      </c>
    </row>
    <row r="230" spans="3:6" ht="15.75" thickBot="1">
      <c r="C230" s="97" t="s">
        <v>789</v>
      </c>
      <c r="D230" s="98" t="s">
        <v>324</v>
      </c>
      <c r="E230" s="26">
        <v>0</v>
      </c>
      <c r="F230" s="47" t="str">
        <f t="shared" si="3"/>
        <v>up_UpdCpbyContr 0,'2225'</v>
      </c>
    </row>
    <row r="231" spans="3:6" ht="15.75" thickBot="1">
      <c r="C231" s="97" t="s">
        <v>790</v>
      </c>
      <c r="D231" s="98" t="s">
        <v>499</v>
      </c>
      <c r="E231" s="26">
        <v>0</v>
      </c>
      <c r="F231" s="47" t="str">
        <f t="shared" si="3"/>
        <v>up_UpdCpbyContr 0,'2226'</v>
      </c>
    </row>
    <row r="232" spans="3:6" ht="15.75" thickBot="1">
      <c r="C232" s="97" t="s">
        <v>791</v>
      </c>
      <c r="D232" s="98" t="s">
        <v>500</v>
      </c>
      <c r="E232" s="26">
        <v>0</v>
      </c>
      <c r="F232" s="47" t="str">
        <f t="shared" si="3"/>
        <v>up_UpdCpbyContr 0,'2227'</v>
      </c>
    </row>
    <row r="233" spans="3:6" ht="15.75" thickBot="1">
      <c r="C233" s="97" t="s">
        <v>792</v>
      </c>
      <c r="D233" s="98" t="s">
        <v>361</v>
      </c>
      <c r="E233" s="26">
        <v>0</v>
      </c>
      <c r="F233" s="47" t="str">
        <f t="shared" si="3"/>
        <v>up_UpdCpbyContr 0,'2228'</v>
      </c>
    </row>
    <row r="234" spans="3:6" ht="15.75" thickBot="1">
      <c r="C234" s="97" t="s">
        <v>793</v>
      </c>
      <c r="D234" s="98" t="s">
        <v>362</v>
      </c>
      <c r="E234" s="26">
        <v>0</v>
      </c>
      <c r="F234" s="47" t="str">
        <f t="shared" si="3"/>
        <v>up_UpdCpbyContr 0,'2229'</v>
      </c>
    </row>
    <row r="235" spans="3:6" ht="15.75" thickBot="1">
      <c r="C235" s="97" t="s">
        <v>794</v>
      </c>
      <c r="D235" s="98" t="s">
        <v>363</v>
      </c>
      <c r="E235" s="26">
        <v>0</v>
      </c>
      <c r="F235" s="47" t="str">
        <f t="shared" si="3"/>
        <v>up_UpdCpbyContr 0,'2230'</v>
      </c>
    </row>
    <row r="236" spans="3:6" ht="15.75" thickBot="1">
      <c r="C236" s="97" t="s">
        <v>795</v>
      </c>
      <c r="D236" s="98" t="s">
        <v>364</v>
      </c>
      <c r="E236" s="26">
        <v>0</v>
      </c>
      <c r="F236" s="47" t="str">
        <f t="shared" si="3"/>
        <v>up_UpdCpbyContr 0,'2231'</v>
      </c>
    </row>
    <row r="237" spans="3:6" ht="15.75" thickBot="1">
      <c r="C237" s="97" t="s">
        <v>796</v>
      </c>
      <c r="D237" s="98" t="s">
        <v>365</v>
      </c>
      <c r="E237" s="26">
        <v>0</v>
      </c>
      <c r="F237" s="47" t="str">
        <f t="shared" si="3"/>
        <v>up_UpdCpbyContr 0,'2232'</v>
      </c>
    </row>
    <row r="238" spans="3:6" ht="15.75" thickBot="1">
      <c r="C238" s="97" t="s">
        <v>797</v>
      </c>
      <c r="D238" s="98" t="s">
        <v>366</v>
      </c>
      <c r="E238" s="26">
        <v>0</v>
      </c>
      <c r="F238" s="47" t="str">
        <f t="shared" si="3"/>
        <v>up_UpdCpbyContr 0,'2233'</v>
      </c>
    </row>
    <row r="239" spans="3:6" ht="15.75" thickBot="1">
      <c r="C239" s="97" t="s">
        <v>798</v>
      </c>
      <c r="D239" s="98" t="s">
        <v>799</v>
      </c>
      <c r="E239" s="26">
        <v>0</v>
      </c>
      <c r="F239" s="47" t="str">
        <f t="shared" si="3"/>
        <v>up_UpdCpbyContr 0,'2234'</v>
      </c>
    </row>
    <row r="240" spans="3:6" ht="15.75" thickBot="1">
      <c r="C240" s="97" t="s">
        <v>800</v>
      </c>
      <c r="D240" s="98" t="s">
        <v>325</v>
      </c>
      <c r="E240" s="26">
        <v>0</v>
      </c>
      <c r="F240" s="47" t="str">
        <f t="shared" si="3"/>
        <v>up_UpdCpbyContr 0,'2235'</v>
      </c>
    </row>
    <row r="241" spans="3:6" ht="15.75" thickBot="1">
      <c r="C241" s="97" t="s">
        <v>801</v>
      </c>
      <c r="D241" s="98" t="s">
        <v>326</v>
      </c>
      <c r="E241" s="26">
        <v>0</v>
      </c>
      <c r="F241" s="47" t="str">
        <f t="shared" si="3"/>
        <v>up_UpdCpbyContr 0,'2236'</v>
      </c>
    </row>
    <row r="242" spans="3:6" ht="15.75" thickBot="1">
      <c r="C242" s="97" t="s">
        <v>802</v>
      </c>
      <c r="D242" s="98" t="s">
        <v>803</v>
      </c>
      <c r="E242" s="26">
        <v>0</v>
      </c>
      <c r="F242" s="47" t="str">
        <f t="shared" si="3"/>
        <v>up_UpdCpbyContr 0,'2237'</v>
      </c>
    </row>
    <row r="243" spans="3:6" ht="15.75" thickBot="1">
      <c r="C243" s="97" t="s">
        <v>804</v>
      </c>
      <c r="D243" s="98" t="s">
        <v>327</v>
      </c>
      <c r="E243" s="26">
        <v>0</v>
      </c>
      <c r="F243" s="47" t="str">
        <f t="shared" si="3"/>
        <v>up_UpdCpbyContr 0,'2238'</v>
      </c>
    </row>
    <row r="244" spans="3:6" ht="15.75" thickBot="1">
      <c r="C244" s="97" t="s">
        <v>805</v>
      </c>
      <c r="D244" s="98" t="s">
        <v>328</v>
      </c>
      <c r="E244" s="26">
        <v>0</v>
      </c>
      <c r="F244" s="47" t="str">
        <f t="shared" si="3"/>
        <v>up_UpdCpbyContr 0,'2239'</v>
      </c>
    </row>
    <row r="245" spans="3:6" ht="15.75" thickBot="1">
      <c r="C245" s="97" t="s">
        <v>806</v>
      </c>
      <c r="D245" s="98" t="s">
        <v>329</v>
      </c>
      <c r="E245" s="26">
        <v>0</v>
      </c>
      <c r="F245" s="47" t="str">
        <f t="shared" si="3"/>
        <v>up_UpdCpbyContr 0,'2240'</v>
      </c>
    </row>
    <row r="246" spans="3:6" ht="15.75" thickBot="1">
      <c r="C246" s="97" t="s">
        <v>807</v>
      </c>
      <c r="D246" s="98" t="s">
        <v>808</v>
      </c>
      <c r="E246" s="26">
        <v>0</v>
      </c>
      <c r="F246" s="47" t="str">
        <f t="shared" si="3"/>
        <v>up_UpdCpbyContr 0,'2241'</v>
      </c>
    </row>
    <row r="247" spans="3:6" ht="15.75" thickBot="1">
      <c r="C247" s="97" t="s">
        <v>809</v>
      </c>
      <c r="D247" s="98" t="s">
        <v>810</v>
      </c>
      <c r="E247" s="26">
        <v>0</v>
      </c>
      <c r="F247" s="47" t="str">
        <f t="shared" si="3"/>
        <v>up_UpdCpbyContr 0,'2242'</v>
      </c>
    </row>
    <row r="248" spans="3:6" ht="15.75" thickBot="1">
      <c r="C248" s="97" t="s">
        <v>811</v>
      </c>
      <c r="D248" s="98" t="s">
        <v>812</v>
      </c>
      <c r="E248" s="26">
        <v>0</v>
      </c>
      <c r="F248" s="47" t="str">
        <f t="shared" si="3"/>
        <v>up_UpdCpbyContr 0,'2243'</v>
      </c>
    </row>
    <row r="249" spans="3:6" ht="15.75" thickBot="1">
      <c r="C249" s="97" t="s">
        <v>813</v>
      </c>
      <c r="D249" s="98" t="s">
        <v>814</v>
      </c>
      <c r="E249" s="26">
        <v>0</v>
      </c>
      <c r="F249" s="47" t="str">
        <f t="shared" si="3"/>
        <v>up_UpdCpbyContr 0,'2244'</v>
      </c>
    </row>
    <row r="250" spans="3:6" ht="15.75" thickBot="1">
      <c r="C250" s="97" t="s">
        <v>815</v>
      </c>
      <c r="D250" s="98" t="s">
        <v>367</v>
      </c>
      <c r="E250" s="26">
        <v>0</v>
      </c>
      <c r="F250" s="47" t="str">
        <f t="shared" si="3"/>
        <v>up_UpdCpbyContr 0,'2245'</v>
      </c>
    </row>
    <row r="251" spans="3:6" ht="15.75" thickBot="1">
      <c r="C251" s="97" t="s">
        <v>816</v>
      </c>
      <c r="D251" s="98" t="s">
        <v>330</v>
      </c>
      <c r="E251" s="26">
        <v>0</v>
      </c>
      <c r="F251" s="47" t="str">
        <f t="shared" si="3"/>
        <v>up_UpdCpbyContr 0,'2246'</v>
      </c>
    </row>
    <row r="252" spans="3:6" ht="15.75" thickBot="1">
      <c r="C252" s="97" t="s">
        <v>817</v>
      </c>
      <c r="D252" s="98" t="s">
        <v>818</v>
      </c>
      <c r="E252" s="26">
        <v>0</v>
      </c>
      <c r="F252" s="47" t="str">
        <f t="shared" si="3"/>
        <v>up_UpdCpbyContr 0,'2247'</v>
      </c>
    </row>
    <row r="253" spans="3:6" ht="15.75" thickBot="1">
      <c r="C253" s="97" t="s">
        <v>819</v>
      </c>
      <c r="D253" s="98" t="s">
        <v>368</v>
      </c>
      <c r="E253" s="26">
        <v>0</v>
      </c>
      <c r="F253" s="47" t="str">
        <f t="shared" si="3"/>
        <v>up_UpdCpbyContr 0,'2248'</v>
      </c>
    </row>
    <row r="254" spans="3:6" ht="15.75" thickBot="1">
      <c r="C254" s="97" t="s">
        <v>820</v>
      </c>
      <c r="D254" s="98" t="s">
        <v>501</v>
      </c>
      <c r="E254" s="26">
        <v>0</v>
      </c>
      <c r="F254" s="47" t="str">
        <f t="shared" si="3"/>
        <v>up_UpdCpbyContr 0,'2249'</v>
      </c>
    </row>
    <row r="255" spans="3:6" ht="15.75" thickBot="1">
      <c r="C255" s="97" t="s">
        <v>821</v>
      </c>
      <c r="D255" s="98" t="s">
        <v>523</v>
      </c>
      <c r="E255" s="26">
        <v>0</v>
      </c>
      <c r="F255" s="47" t="str">
        <f t="shared" si="3"/>
        <v>up_UpdCpbyContr 0,'2250'</v>
      </c>
    </row>
    <row r="256" spans="3:6" ht="15.75" thickBot="1">
      <c r="C256" s="97" t="s">
        <v>822</v>
      </c>
      <c r="D256" s="98" t="s">
        <v>331</v>
      </c>
      <c r="E256" s="26">
        <v>0</v>
      </c>
      <c r="F256" s="47" t="str">
        <f t="shared" si="3"/>
        <v>up_UpdCpbyContr 0,'2251'</v>
      </c>
    </row>
    <row r="257" spans="3:6" ht="15.75" thickBot="1">
      <c r="C257" s="97" t="s">
        <v>823</v>
      </c>
      <c r="D257" s="98" t="s">
        <v>332</v>
      </c>
      <c r="E257" s="26">
        <v>0</v>
      </c>
      <c r="F257" s="47" t="str">
        <f t="shared" si="3"/>
        <v>up_UpdCpbyContr 0,'2252'</v>
      </c>
    </row>
    <row r="258" spans="3:6" ht="15.75" thickBot="1">
      <c r="C258" s="97" t="s">
        <v>824</v>
      </c>
      <c r="D258" s="98" t="s">
        <v>398</v>
      </c>
      <c r="E258" s="26">
        <v>0</v>
      </c>
      <c r="F258" s="47" t="str">
        <f t="shared" si="3"/>
        <v>up_UpdCpbyContr 0,'2253'</v>
      </c>
    </row>
    <row r="259" spans="3:6" ht="15.75" thickBot="1">
      <c r="C259" s="97" t="s">
        <v>825</v>
      </c>
      <c r="D259" s="98" t="s">
        <v>400</v>
      </c>
      <c r="E259" s="26">
        <v>0</v>
      </c>
      <c r="F259" s="47" t="str">
        <f t="shared" si="3"/>
        <v>up_UpdCpbyContr 0,'2254'</v>
      </c>
    </row>
    <row r="260" spans="3:6" ht="15.75" thickBot="1">
      <c r="C260" s="97" t="s">
        <v>826</v>
      </c>
      <c r="D260" s="98" t="s">
        <v>333</v>
      </c>
      <c r="E260" s="26">
        <v>0</v>
      </c>
      <c r="F260" s="47" t="str">
        <f t="shared" si="3"/>
        <v>up_UpdCpbyContr 0,'2255'</v>
      </c>
    </row>
    <row r="261" spans="3:6" ht="15.75" thickBot="1">
      <c r="C261" s="97" t="s">
        <v>827</v>
      </c>
      <c r="D261" s="98" t="s">
        <v>334</v>
      </c>
      <c r="E261" s="26">
        <v>0</v>
      </c>
      <c r="F261" s="47" t="str">
        <f t="shared" si="3"/>
        <v>up_UpdCpbyContr 0,'2256'</v>
      </c>
    </row>
    <row r="262" spans="3:6" ht="15.75" thickBot="1">
      <c r="C262" s="97" t="s">
        <v>909</v>
      </c>
      <c r="D262" s="98" t="s">
        <v>335</v>
      </c>
      <c r="E262" s="26">
        <v>0</v>
      </c>
      <c r="F262" s="47" t="str">
        <f t="shared" si="3"/>
        <v>up_UpdCpbyContr 0,'2257.1'</v>
      </c>
    </row>
    <row r="263" spans="3:5" ht="15.75" thickBot="1">
      <c r="C263" s="97" t="s">
        <v>910</v>
      </c>
      <c r="D263" s="98" t="s">
        <v>911</v>
      </c>
      <c r="E263" s="26"/>
    </row>
    <row r="264" spans="3:6" ht="15.75" thickBot="1">
      <c r="C264" s="97" t="s">
        <v>912</v>
      </c>
      <c r="D264" s="98" t="s">
        <v>502</v>
      </c>
      <c r="E264" s="26">
        <v>0</v>
      </c>
      <c r="F264" s="47" t="str">
        <f t="shared" si="3"/>
        <v>up_UpdCpbyContr 0,'2258.1'</v>
      </c>
    </row>
    <row r="265" spans="3:5" ht="15.75" thickBot="1">
      <c r="C265" s="97" t="s">
        <v>913</v>
      </c>
      <c r="D265" s="98" t="s">
        <v>914</v>
      </c>
      <c r="E265" s="26"/>
    </row>
    <row r="266" spans="3:6" ht="15.75" thickBot="1">
      <c r="C266" s="97" t="s">
        <v>828</v>
      </c>
      <c r="D266" s="98" t="s">
        <v>915</v>
      </c>
      <c r="E266" s="26">
        <v>0</v>
      </c>
      <c r="F266" s="47" t="str">
        <f t="shared" si="3"/>
        <v>up_UpdCpbyContr 0,'2259'</v>
      </c>
    </row>
    <row r="267" spans="3:6" ht="15.75" thickBot="1">
      <c r="C267" s="97" t="s">
        <v>829</v>
      </c>
      <c r="D267" s="98" t="s">
        <v>916</v>
      </c>
      <c r="E267" s="26">
        <v>0</v>
      </c>
      <c r="F267" s="47" t="str">
        <f aca="true" t="shared" si="4" ref="F267:F308">IF(E267=0,CONCATENATE("up_UpdCpbyContr 0,'2",C267,"'"),"")</f>
        <v>up_UpdCpbyContr 0,'2260'</v>
      </c>
    </row>
    <row r="268" spans="3:6" ht="15.75" thickBot="1">
      <c r="C268" s="97" t="s">
        <v>830</v>
      </c>
      <c r="D268" s="98" t="s">
        <v>503</v>
      </c>
      <c r="E268" s="26">
        <v>0</v>
      </c>
      <c r="F268" s="47" t="str">
        <f t="shared" si="4"/>
        <v>up_UpdCpbyContr 0,'2261'</v>
      </c>
    </row>
    <row r="269" spans="3:6" ht="15.75" thickBot="1">
      <c r="C269" s="97" t="s">
        <v>831</v>
      </c>
      <c r="D269" s="98" t="s">
        <v>524</v>
      </c>
      <c r="E269" s="26">
        <v>0</v>
      </c>
      <c r="F269" s="47" t="str">
        <f t="shared" si="4"/>
        <v>up_UpdCpbyContr 0,'2262'</v>
      </c>
    </row>
    <row r="270" spans="3:6" ht="15.75" thickBot="1">
      <c r="C270" s="97" t="s">
        <v>832</v>
      </c>
      <c r="D270" s="98" t="s">
        <v>336</v>
      </c>
      <c r="E270" s="26">
        <v>0</v>
      </c>
      <c r="F270" s="47" t="str">
        <f t="shared" si="4"/>
        <v>up_UpdCpbyContr 0,'2263'</v>
      </c>
    </row>
    <row r="271" spans="3:6" ht="15.75" thickBot="1">
      <c r="C271" s="97" t="s">
        <v>833</v>
      </c>
      <c r="D271" s="98" t="s">
        <v>917</v>
      </c>
      <c r="E271" s="26">
        <v>0</v>
      </c>
      <c r="F271" s="47" t="str">
        <f t="shared" si="4"/>
        <v>up_UpdCpbyContr 0,'2264'</v>
      </c>
    </row>
    <row r="272" spans="3:6" ht="15.75" thickBot="1">
      <c r="C272" s="97" t="s">
        <v>834</v>
      </c>
      <c r="D272" s="98" t="s">
        <v>401</v>
      </c>
      <c r="E272" s="26">
        <v>0</v>
      </c>
      <c r="F272" s="47" t="str">
        <f t="shared" si="4"/>
        <v>up_UpdCpbyContr 0,'2265'</v>
      </c>
    </row>
    <row r="273" spans="3:6" ht="15.75" thickBot="1">
      <c r="C273" s="97" t="s">
        <v>835</v>
      </c>
      <c r="D273" s="98" t="s">
        <v>918</v>
      </c>
      <c r="E273" s="26">
        <v>0</v>
      </c>
      <c r="F273" s="47" t="str">
        <f t="shared" si="4"/>
        <v>up_UpdCpbyContr 0,'2266'</v>
      </c>
    </row>
    <row r="274" spans="3:6" ht="15.75" thickBot="1">
      <c r="C274" s="97" t="s">
        <v>836</v>
      </c>
      <c r="D274" s="98" t="s">
        <v>837</v>
      </c>
      <c r="E274" s="26">
        <v>0</v>
      </c>
      <c r="F274" s="47" t="str">
        <f t="shared" si="4"/>
        <v>up_UpdCpbyContr 0,'2268'</v>
      </c>
    </row>
    <row r="275" spans="3:6" ht="15.75" thickBot="1">
      <c r="C275" s="97" t="s">
        <v>838</v>
      </c>
      <c r="D275" s="98" t="s">
        <v>839</v>
      </c>
      <c r="E275" s="26">
        <v>0</v>
      </c>
      <c r="F275" s="47" t="str">
        <f t="shared" si="4"/>
        <v>up_UpdCpbyContr 0,'2269'</v>
      </c>
    </row>
    <row r="276" spans="3:6" ht="15.75" thickBot="1">
      <c r="C276" s="97" t="s">
        <v>840</v>
      </c>
      <c r="D276" s="98" t="s">
        <v>841</v>
      </c>
      <c r="E276" s="26">
        <v>0</v>
      </c>
      <c r="F276" s="47" t="str">
        <f t="shared" si="4"/>
        <v>up_UpdCpbyContr 0,'2270'</v>
      </c>
    </row>
    <row r="277" spans="3:6" ht="15.75" thickBot="1">
      <c r="C277" s="97" t="s">
        <v>842</v>
      </c>
      <c r="D277" s="98" t="s">
        <v>843</v>
      </c>
      <c r="E277" s="26">
        <v>0</v>
      </c>
      <c r="F277" s="47" t="str">
        <f t="shared" si="4"/>
        <v>up_UpdCpbyContr 0,'2271'</v>
      </c>
    </row>
    <row r="278" spans="3:6" ht="15.75" thickBot="1">
      <c r="C278" s="97" t="s">
        <v>844</v>
      </c>
      <c r="D278" s="98" t="s">
        <v>845</v>
      </c>
      <c r="E278" s="26">
        <v>0</v>
      </c>
      <c r="F278" s="47" t="str">
        <f t="shared" si="4"/>
        <v>up_UpdCpbyContr 0,'2272'</v>
      </c>
    </row>
    <row r="279" spans="3:6" ht="15.75" thickBot="1">
      <c r="C279" s="97" t="s">
        <v>846</v>
      </c>
      <c r="D279" s="98" t="s">
        <v>337</v>
      </c>
      <c r="E279" s="26">
        <v>0</v>
      </c>
      <c r="F279" s="47" t="str">
        <f t="shared" si="4"/>
        <v>up_UpdCpbyContr 0,'2273'</v>
      </c>
    </row>
    <row r="280" spans="3:6" ht="15.75" thickBot="1">
      <c r="C280" s="97" t="s">
        <v>847</v>
      </c>
      <c r="D280" s="98" t="s">
        <v>338</v>
      </c>
      <c r="E280" s="26">
        <v>0</v>
      </c>
      <c r="F280" s="47" t="str">
        <f t="shared" si="4"/>
        <v>up_UpdCpbyContr 0,'2274'</v>
      </c>
    </row>
    <row r="281" spans="3:6" ht="15.75" thickBot="1">
      <c r="C281" s="97" t="s">
        <v>848</v>
      </c>
      <c r="D281" s="98" t="s">
        <v>339</v>
      </c>
      <c r="E281" s="26">
        <v>0</v>
      </c>
      <c r="F281" s="47" t="str">
        <f t="shared" si="4"/>
        <v>up_UpdCpbyContr 0,'2275'</v>
      </c>
    </row>
    <row r="282" spans="3:6" ht="15.75" thickBot="1">
      <c r="C282" s="97" t="s">
        <v>849</v>
      </c>
      <c r="D282" s="98" t="s">
        <v>340</v>
      </c>
      <c r="E282" s="26">
        <v>0</v>
      </c>
      <c r="F282" s="47" t="str">
        <f t="shared" si="4"/>
        <v>up_UpdCpbyContr 0,'2276'</v>
      </c>
    </row>
    <row r="283" spans="3:6" ht="15.75" thickBot="1">
      <c r="C283" s="97" t="s">
        <v>850</v>
      </c>
      <c r="D283" s="98" t="s">
        <v>504</v>
      </c>
      <c r="E283" s="26">
        <v>0</v>
      </c>
      <c r="F283" s="47" t="str">
        <f t="shared" si="4"/>
        <v>up_UpdCpbyContr 0,'2277'</v>
      </c>
    </row>
    <row r="284" spans="3:6" ht="15.75" thickBot="1">
      <c r="C284" s="97" t="s">
        <v>851</v>
      </c>
      <c r="D284" s="98" t="s">
        <v>505</v>
      </c>
      <c r="E284" s="26">
        <v>0</v>
      </c>
      <c r="F284" s="47" t="str">
        <f t="shared" si="4"/>
        <v>up_UpdCpbyContr 0,'2278'</v>
      </c>
    </row>
    <row r="285" spans="3:6" ht="15.75" thickBot="1">
      <c r="C285" s="97" t="s">
        <v>852</v>
      </c>
      <c r="D285" s="98" t="s">
        <v>341</v>
      </c>
      <c r="E285" s="26">
        <v>0</v>
      </c>
      <c r="F285" s="47" t="str">
        <f t="shared" si="4"/>
        <v>up_UpdCpbyContr 0,'2279'</v>
      </c>
    </row>
    <row r="286" spans="3:6" ht="15.75" thickBot="1">
      <c r="C286" s="97" t="s">
        <v>853</v>
      </c>
      <c r="D286" s="98" t="s">
        <v>919</v>
      </c>
      <c r="E286" s="26">
        <v>0</v>
      </c>
      <c r="F286" s="47" t="str">
        <f t="shared" si="4"/>
        <v>up_UpdCpbyContr 0,'2280'</v>
      </c>
    </row>
    <row r="287" spans="3:6" ht="15.75" thickBot="1">
      <c r="C287" s="97" t="s">
        <v>854</v>
      </c>
      <c r="D287" s="98" t="s">
        <v>855</v>
      </c>
      <c r="E287" s="26">
        <v>0</v>
      </c>
      <c r="F287" s="47" t="str">
        <f t="shared" si="4"/>
        <v>up_UpdCpbyContr 0,'2281'</v>
      </c>
    </row>
    <row r="288" spans="3:6" ht="15.75" thickBot="1">
      <c r="C288" s="97" t="s">
        <v>856</v>
      </c>
      <c r="D288" s="98" t="s">
        <v>857</v>
      </c>
      <c r="E288" s="26">
        <v>0</v>
      </c>
      <c r="F288" s="47" t="str">
        <f t="shared" si="4"/>
        <v>up_UpdCpbyContr 0,'2282'</v>
      </c>
    </row>
    <row r="289" spans="3:6" ht="15.75" thickBot="1">
      <c r="C289" s="97" t="s">
        <v>858</v>
      </c>
      <c r="D289" s="98" t="s">
        <v>342</v>
      </c>
      <c r="E289" s="26">
        <v>0</v>
      </c>
      <c r="F289" s="47" t="str">
        <f t="shared" si="4"/>
        <v>up_UpdCpbyContr 0,'2283'</v>
      </c>
    </row>
    <row r="290" spans="3:6" ht="15.75" thickBot="1">
      <c r="C290" s="97" t="s">
        <v>859</v>
      </c>
      <c r="D290" s="98" t="s">
        <v>343</v>
      </c>
      <c r="E290" s="26">
        <v>0</v>
      </c>
      <c r="F290" s="47" t="str">
        <f t="shared" si="4"/>
        <v>up_UpdCpbyContr 0,'2284'</v>
      </c>
    </row>
    <row r="291" spans="3:6" ht="15.75" thickBot="1">
      <c r="C291" s="97" t="s">
        <v>860</v>
      </c>
      <c r="D291" s="98" t="s">
        <v>344</v>
      </c>
      <c r="E291" s="26">
        <v>0</v>
      </c>
      <c r="F291" s="47" t="str">
        <f t="shared" si="4"/>
        <v>up_UpdCpbyContr 0,'2285'</v>
      </c>
    </row>
    <row r="292" spans="3:6" ht="15.75" thickBot="1">
      <c r="C292" s="97" t="s">
        <v>861</v>
      </c>
      <c r="D292" s="98" t="s">
        <v>402</v>
      </c>
      <c r="E292" s="26">
        <v>0</v>
      </c>
      <c r="F292" s="47" t="str">
        <f t="shared" si="4"/>
        <v>up_UpdCpbyContr 0,'2286'</v>
      </c>
    </row>
    <row r="293" spans="3:6" ht="15.75" thickBot="1">
      <c r="C293" s="97" t="s">
        <v>862</v>
      </c>
      <c r="D293" s="98" t="s">
        <v>403</v>
      </c>
      <c r="E293" s="26">
        <v>0</v>
      </c>
      <c r="F293" s="47" t="str">
        <f t="shared" si="4"/>
        <v>up_UpdCpbyContr 0,'2287'</v>
      </c>
    </row>
    <row r="294" spans="3:6" ht="15.75" thickBot="1">
      <c r="C294" s="97" t="s">
        <v>863</v>
      </c>
      <c r="D294" s="98" t="s">
        <v>404</v>
      </c>
      <c r="E294" s="26">
        <v>0</v>
      </c>
      <c r="F294" s="47" t="str">
        <f t="shared" si="4"/>
        <v>up_UpdCpbyContr 0,'2288'</v>
      </c>
    </row>
    <row r="295" spans="3:6" ht="15.75" thickBot="1">
      <c r="C295" s="97" t="s">
        <v>864</v>
      </c>
      <c r="D295" s="98" t="s">
        <v>405</v>
      </c>
      <c r="E295" s="26">
        <v>0</v>
      </c>
      <c r="F295" s="47" t="str">
        <f t="shared" si="4"/>
        <v>up_UpdCpbyContr 0,'2289'</v>
      </c>
    </row>
    <row r="296" spans="3:6" ht="15.75" thickBot="1">
      <c r="C296" s="97" t="s">
        <v>865</v>
      </c>
      <c r="D296" s="98" t="s">
        <v>406</v>
      </c>
      <c r="E296" s="26">
        <v>0</v>
      </c>
      <c r="F296" s="47" t="str">
        <f t="shared" si="4"/>
        <v>up_UpdCpbyContr 0,'2290'</v>
      </c>
    </row>
    <row r="297" spans="3:6" ht="15.75" thickBot="1">
      <c r="C297" s="97" t="s">
        <v>866</v>
      </c>
      <c r="D297" s="98" t="s">
        <v>407</v>
      </c>
      <c r="E297" s="26">
        <v>0</v>
      </c>
      <c r="F297" s="47" t="str">
        <f t="shared" si="4"/>
        <v>up_UpdCpbyContr 0,'2291'</v>
      </c>
    </row>
    <row r="298" spans="3:6" ht="15.75" thickBot="1">
      <c r="C298" s="97" t="s">
        <v>867</v>
      </c>
      <c r="D298" s="98" t="s">
        <v>408</v>
      </c>
      <c r="E298" s="26">
        <v>0</v>
      </c>
      <c r="F298" s="47" t="str">
        <f t="shared" si="4"/>
        <v>up_UpdCpbyContr 0,'2292'</v>
      </c>
    </row>
    <row r="299" spans="3:6" ht="15.75" thickBot="1">
      <c r="C299" s="97" t="s">
        <v>868</v>
      </c>
      <c r="D299" s="98" t="s">
        <v>506</v>
      </c>
      <c r="E299" s="26">
        <v>0</v>
      </c>
      <c r="F299" s="47" t="str">
        <f t="shared" si="4"/>
        <v>up_UpdCpbyContr 0,'2293'</v>
      </c>
    </row>
    <row r="300" spans="3:6" ht="15.75" thickBot="1">
      <c r="C300" s="97" t="s">
        <v>869</v>
      </c>
      <c r="D300" s="98" t="s">
        <v>507</v>
      </c>
      <c r="E300" s="26">
        <v>0</v>
      </c>
      <c r="F300" s="47" t="str">
        <f t="shared" si="4"/>
        <v>up_UpdCpbyContr 0,'2294'</v>
      </c>
    </row>
    <row r="301" spans="3:6" ht="15.75" thickBot="1">
      <c r="C301" s="97" t="s">
        <v>870</v>
      </c>
      <c r="D301" s="98" t="s">
        <v>345</v>
      </c>
      <c r="E301" s="26">
        <v>0</v>
      </c>
      <c r="F301" s="47" t="str">
        <f t="shared" si="4"/>
        <v>up_UpdCpbyContr 0,'2295'</v>
      </c>
    </row>
    <row r="302" spans="3:6" ht="15.75" thickBot="1">
      <c r="C302" s="97" t="s">
        <v>871</v>
      </c>
      <c r="D302" s="98" t="s">
        <v>525</v>
      </c>
      <c r="E302" s="26">
        <v>0</v>
      </c>
      <c r="F302" s="47" t="str">
        <f t="shared" si="4"/>
        <v>up_UpdCpbyContr 0,'2296'</v>
      </c>
    </row>
    <row r="303" spans="3:6" ht="15.75" thickBot="1">
      <c r="C303" s="97" t="s">
        <v>872</v>
      </c>
      <c r="D303" s="98" t="s">
        <v>346</v>
      </c>
      <c r="E303" s="26">
        <v>0</v>
      </c>
      <c r="F303" s="47" t="str">
        <f t="shared" si="4"/>
        <v>up_UpdCpbyContr 0,'2297'</v>
      </c>
    </row>
    <row r="304" spans="3:6" ht="15.75" thickBot="1">
      <c r="C304" s="108" t="s">
        <v>873</v>
      </c>
      <c r="D304" s="108" t="s">
        <v>920</v>
      </c>
      <c r="E304" s="109">
        <v>0</v>
      </c>
      <c r="F304" s="47" t="str">
        <f t="shared" si="4"/>
        <v>up_UpdCpbyContr 0,'2298'</v>
      </c>
    </row>
    <row r="305" spans="3:6" ht="13.5" thickBot="1">
      <c r="C305" s="110" t="s">
        <v>921</v>
      </c>
      <c r="D305" s="112" t="s">
        <v>922</v>
      </c>
      <c r="E305" s="114">
        <v>0</v>
      </c>
      <c r="F305" s="47" t="str">
        <f t="shared" si="4"/>
        <v>up_UpdCpbyContr 0,'2305'</v>
      </c>
    </row>
    <row r="306" spans="3:6" ht="13.5" thickBot="1">
      <c r="C306" s="110" t="s">
        <v>923</v>
      </c>
      <c r="D306" s="112" t="s">
        <v>924</v>
      </c>
      <c r="E306" s="114">
        <v>0</v>
      </c>
      <c r="F306" s="115" t="str">
        <f t="shared" si="4"/>
        <v>up_UpdCpbyContr 0,'2306'</v>
      </c>
    </row>
    <row r="307" spans="3:6" ht="13.5" thickBot="1">
      <c r="C307" s="110" t="s">
        <v>925</v>
      </c>
      <c r="D307" s="112" t="s">
        <v>926</v>
      </c>
      <c r="E307" s="114">
        <v>0</v>
      </c>
      <c r="F307" s="115" t="str">
        <f t="shared" si="4"/>
        <v>up_UpdCpbyContr 0,'2307'</v>
      </c>
    </row>
    <row r="308" spans="3:6" ht="13.5" thickBot="1">
      <c r="C308" s="111" t="s">
        <v>927</v>
      </c>
      <c r="D308" s="113" t="s">
        <v>928</v>
      </c>
      <c r="E308" s="114">
        <v>0</v>
      </c>
      <c r="F308" s="115" t="str">
        <f t="shared" si="4"/>
        <v>up_UpdCpbyContr 0,'2308'</v>
      </c>
    </row>
    <row r="309" ht="12.75">
      <c r="E309" s="115"/>
    </row>
  </sheetData>
  <sheetProtection password="8FF5" sheet="1" selectLockedCells="1"/>
  <mergeCells count="1">
    <mergeCell ref="C2:E2"/>
  </mergeCells>
  <dataValidations count="1">
    <dataValidation type="whole" allowBlank="1" showInputMessage="1" showErrorMessage="1" errorTitle="Грешка" error="Полето разрешава въвеждане само на 0 или 1" sqref="E5:E304">
      <formula1>0</formula1>
      <formula2>1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C18" sqref="C18:C19"/>
    </sheetView>
  </sheetViews>
  <sheetFormatPr defaultColWidth="9.140625" defaultRowHeight="12.75"/>
  <cols>
    <col min="1" max="1" width="14.421875" style="27" customWidth="1"/>
    <col min="2" max="2" width="89.00390625" style="27" customWidth="1"/>
    <col min="3" max="3" width="11.00390625" style="27" customWidth="1"/>
    <col min="4" max="16384" width="9.140625" style="27" customWidth="1"/>
  </cols>
  <sheetData>
    <row r="1" spans="1:3" ht="24.75" customHeight="1">
      <c r="A1" s="145" t="s">
        <v>943</v>
      </c>
      <c r="B1" s="145"/>
      <c r="C1" s="139"/>
    </row>
    <row r="2" spans="1:2" ht="13.5" thickBot="1">
      <c r="A2" s="47"/>
      <c r="B2" s="47"/>
    </row>
    <row r="3" spans="1:3" ht="23.25" thickBot="1">
      <c r="A3" s="146" t="s">
        <v>933</v>
      </c>
      <c r="B3" s="147" t="s">
        <v>934</v>
      </c>
      <c r="C3" s="140" t="s">
        <v>942</v>
      </c>
    </row>
    <row r="4" spans="1:3" ht="13.5" thickBot="1">
      <c r="A4" s="148">
        <v>1</v>
      </c>
      <c r="B4" s="149" t="s">
        <v>935</v>
      </c>
      <c r="C4" s="141">
        <v>0</v>
      </c>
    </row>
    <row r="5" spans="1:3" ht="13.5" thickBot="1">
      <c r="A5" s="148">
        <v>2</v>
      </c>
      <c r="B5" s="149" t="s">
        <v>936</v>
      </c>
      <c r="C5" s="141">
        <v>0</v>
      </c>
    </row>
    <row r="6" spans="1:3" ht="13.5" thickBot="1">
      <c r="A6" s="148">
        <v>3</v>
      </c>
      <c r="B6" s="149" t="s">
        <v>937</v>
      </c>
      <c r="C6" s="141">
        <v>0</v>
      </c>
    </row>
    <row r="7" spans="1:3" ht="13.5" thickBot="1">
      <c r="A7" s="150">
        <v>4</v>
      </c>
      <c r="B7" s="149" t="s">
        <v>938</v>
      </c>
      <c r="C7" s="141">
        <v>0</v>
      </c>
    </row>
    <row r="8" spans="1:3" ht="13.5" thickBot="1">
      <c r="A8" s="148">
        <v>5</v>
      </c>
      <c r="B8" s="151" t="s">
        <v>939</v>
      </c>
      <c r="C8" s="141">
        <v>0</v>
      </c>
    </row>
    <row r="9" spans="1:3" ht="13.5" thickBot="1">
      <c r="A9" s="148">
        <v>6</v>
      </c>
      <c r="B9" s="149" t="s">
        <v>940</v>
      </c>
      <c r="C9" s="141">
        <v>0</v>
      </c>
    </row>
    <row r="10" spans="1:3" ht="23.25" thickBot="1">
      <c r="A10" s="152">
        <v>7</v>
      </c>
      <c r="B10" s="153" t="s">
        <v>941</v>
      </c>
      <c r="C10" s="142">
        <v>0</v>
      </c>
    </row>
    <row r="11" spans="1:3" ht="13.5" thickBot="1">
      <c r="A11" s="154">
        <v>8</v>
      </c>
      <c r="B11" s="155" t="s">
        <v>947</v>
      </c>
      <c r="C11" s="143">
        <v>0</v>
      </c>
    </row>
    <row r="12" spans="1:3" ht="13.5" thickBot="1">
      <c r="A12" s="154">
        <v>9</v>
      </c>
      <c r="B12" s="156" t="s">
        <v>948</v>
      </c>
      <c r="C12" s="143">
        <v>0</v>
      </c>
    </row>
    <row r="13" spans="1:3" ht="13.5" thickBot="1">
      <c r="A13" s="154">
        <v>10</v>
      </c>
      <c r="B13" s="156" t="s">
        <v>949</v>
      </c>
      <c r="C13" s="143">
        <v>0</v>
      </c>
    </row>
    <row r="14" spans="1:3" ht="13.5" thickBot="1">
      <c r="A14" s="154">
        <v>13</v>
      </c>
      <c r="B14" s="156" t="s">
        <v>950</v>
      </c>
      <c r="C14" s="143">
        <v>0</v>
      </c>
    </row>
    <row r="15" spans="1:3" ht="13.5" thickBot="1">
      <c r="A15" s="154">
        <v>14</v>
      </c>
      <c r="B15" s="157" t="s">
        <v>951</v>
      </c>
      <c r="C15" s="143">
        <v>0</v>
      </c>
    </row>
    <row r="16" spans="1:3" ht="12.75">
      <c r="A16" s="144"/>
      <c r="B16" s="144"/>
      <c r="C16" s="144"/>
    </row>
    <row r="17" spans="1:3" ht="12.75">
      <c r="A17" s="144"/>
      <c r="B17" s="144"/>
      <c r="C17" s="144"/>
    </row>
    <row r="18" spans="1:3" ht="12.75">
      <c r="A18" s="144"/>
      <c r="B18" s="144"/>
      <c r="C18" s="144"/>
    </row>
    <row r="19" spans="1:3" ht="12.75">
      <c r="A19" s="144"/>
      <c r="B19" s="144"/>
      <c r="C19" s="144"/>
    </row>
    <row r="20" spans="1:3" ht="12.75">
      <c r="A20" s="144"/>
      <c r="B20" s="144"/>
      <c r="C20" s="144"/>
    </row>
    <row r="21" spans="1:3" ht="12.75">
      <c r="A21" s="144"/>
      <c r="B21" s="144"/>
      <c r="C21" s="144"/>
    </row>
    <row r="22" spans="1:3" ht="12.75">
      <c r="A22" s="144"/>
      <c r="B22" s="144"/>
      <c r="C22" s="144"/>
    </row>
    <row r="23" spans="1:3" ht="12.75">
      <c r="A23" s="144"/>
      <c r="B23" s="144"/>
      <c r="C23" s="144"/>
    </row>
    <row r="24" spans="1:3" ht="12.75">
      <c r="A24" s="144"/>
      <c r="B24" s="144"/>
      <c r="C24" s="144"/>
    </row>
    <row r="25" spans="1:3" ht="12.75">
      <c r="A25" s="144"/>
      <c r="B25" s="144"/>
      <c r="C25" s="144"/>
    </row>
    <row r="26" spans="1:3" ht="12.75">
      <c r="A26" s="144"/>
      <c r="B26" s="144"/>
      <c r="C26" s="144"/>
    </row>
  </sheetData>
  <sheetProtection password="8FF5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Mirra</dc:creator>
  <cp:keywords/>
  <dc:description/>
  <cp:lastModifiedBy>petar</cp:lastModifiedBy>
  <cp:lastPrinted>2006-08-02T07:21:46Z</cp:lastPrinted>
  <dcterms:created xsi:type="dcterms:W3CDTF">2006-07-06T09:38:00Z</dcterms:created>
  <dcterms:modified xsi:type="dcterms:W3CDTF">2014-10-01T14:28:28Z</dcterms:modified>
  <cp:category/>
  <cp:version/>
  <cp:contentType/>
  <cp:contentStatus/>
</cp:coreProperties>
</file>